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showInkAnnotation="0" codeName="ThisWorkbook" autoCompressPictures="0"/>
  <mc:AlternateContent xmlns:mc="http://schemas.openxmlformats.org/markup-compatibility/2006">
    <mc:Choice Requires="x15">
      <x15ac:absPath xmlns:x15ac="http://schemas.microsoft.com/office/spreadsheetml/2010/11/ac" url="/Users/dimitri/Downloads/"/>
    </mc:Choice>
  </mc:AlternateContent>
  <xr:revisionPtr revIDLastSave="0" documentId="13_ncr:1_{46E2CB76-3F36-2C4E-829A-D1A3080B43CF}" xr6:coauthVersionLast="47" xr6:coauthVersionMax="47" xr10:uidLastSave="{00000000-0000-0000-0000-000000000000}"/>
  <bookViews>
    <workbookView xWindow="25600" yWindow="0" windowWidth="38400" windowHeight="21600" tabRatio="675" activeTab="2" xr2:uid="{00000000-000D-0000-FFFF-FFFF00000000}"/>
  </bookViews>
  <sheets>
    <sheet name="Instructions" sheetId="11" r:id="rId1"/>
    <sheet name="Results" sheetId="13" r:id="rId2"/>
    <sheet name="Inputs and Model Assumptions" sheetId="17" r:id="rId3"/>
    <sheet name="Provider" sheetId="12" r:id="rId4"/>
    <sheet name="Customer" sheetId="21" r:id="rId5"/>
    <sheet name="Capitalisation" sheetId="22" r:id="rId6"/>
    <sheet name="Pricing" sheetId="19" r:id="rId7"/>
    <sheet name="Sensitivity Analysis" sheetId="20" r:id="rId8"/>
    <sheet name="Projections" sheetId="23" r:id="rId9"/>
  </sheets>
  <definedNames>
    <definedName name="solver_adj" localSheetId="6" hidden="1">Pricing!$B$29</definedName>
    <definedName name="solver_cvg" localSheetId="6" hidden="1">0.0001</definedName>
    <definedName name="solver_drv" localSheetId="6" hidden="1">1</definedName>
    <definedName name="solver_eng" localSheetId="6" hidden="1">1</definedName>
    <definedName name="solver_itr" localSheetId="6" hidden="1">2147483647</definedName>
    <definedName name="solver_lin" localSheetId="6" hidden="1">2</definedName>
    <definedName name="solver_mip" localSheetId="6" hidden="1">2147483647</definedName>
    <definedName name="solver_mni" localSheetId="6" hidden="1">30</definedName>
    <definedName name="solver_mrt" localSheetId="6" hidden="1">0.075</definedName>
    <definedName name="solver_msl" localSheetId="6" hidden="1">2</definedName>
    <definedName name="solver_neg" localSheetId="6" hidden="1">1</definedName>
    <definedName name="solver_nod" localSheetId="6" hidden="1">2147483647</definedName>
    <definedName name="solver_num" localSheetId="6" hidden="1">0</definedName>
    <definedName name="solver_opt" localSheetId="6" hidden="1">Pricing!$B$46</definedName>
    <definedName name="solver_pre" localSheetId="6" hidden="1">0.000001</definedName>
    <definedName name="solver_rbv" localSheetId="6" hidden="1">1</definedName>
    <definedName name="solver_rlx" localSheetId="6" hidden="1">2</definedName>
    <definedName name="solver_rsd" localSheetId="6" hidden="1">0</definedName>
    <definedName name="solver_scl" localSheetId="6" hidden="1">1</definedName>
    <definedName name="solver_sho" localSheetId="6" hidden="1">2</definedName>
    <definedName name="solver_ssz" localSheetId="6" hidden="1">100</definedName>
    <definedName name="solver_tim" localSheetId="6" hidden="1">2147483647</definedName>
    <definedName name="solver_tol" localSheetId="6" hidden="1">0.01</definedName>
    <definedName name="solver_typ" localSheetId="6" hidden="1">3</definedName>
    <definedName name="solver_val" localSheetId="6" hidden="1">0</definedName>
    <definedName name="solver_ver" localSheetId="6" hidden="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1" i="13" l="1"/>
  <c r="C70" i="21"/>
  <c r="C69" i="21"/>
  <c r="E22" i="13"/>
  <c r="C2" i="13"/>
  <c r="F77" i="21"/>
  <c r="DK7" i="20"/>
  <c r="DL7" i="20"/>
  <c r="DM7" i="20"/>
  <c r="DN7" i="20"/>
  <c r="DO7" i="20"/>
  <c r="DP7" i="20"/>
  <c r="DQ7" i="20"/>
  <c r="DR7" i="20"/>
  <c r="DS7" i="20"/>
  <c r="DT7" i="20"/>
  <c r="DK8" i="20"/>
  <c r="DL8" i="20"/>
  <c r="DM8" i="20"/>
  <c r="DN8" i="20"/>
  <c r="DO8" i="20"/>
  <c r="DP8" i="20"/>
  <c r="DQ8" i="20"/>
  <c r="DR8" i="20"/>
  <c r="DS8" i="20"/>
  <c r="DT8" i="20"/>
  <c r="DK9" i="20"/>
  <c r="DL9" i="20"/>
  <c r="DM9" i="20"/>
  <c r="DN9" i="20"/>
  <c r="DO9" i="20"/>
  <c r="DP9" i="20"/>
  <c r="DQ9" i="20"/>
  <c r="DR9" i="20"/>
  <c r="DS9" i="20"/>
  <c r="DT9" i="20"/>
  <c r="E7" i="20"/>
  <c r="E8" i="20"/>
  <c r="E9" i="20"/>
  <c r="F80" i="21"/>
  <c r="J79" i="21"/>
  <c r="F79" i="21"/>
  <c r="J78" i="21"/>
  <c r="F78" i="21"/>
  <c r="J77" i="21"/>
  <c r="E79" i="21"/>
  <c r="D78" i="21"/>
  <c r="D77" i="21"/>
  <c r="DP60"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BC58" i="21"/>
  <c r="BD58" i="21"/>
  <c r="BE58" i="21"/>
  <c r="BF58" i="21"/>
  <c r="BG58" i="21"/>
  <c r="BH58" i="21"/>
  <c r="BI58" i="21"/>
  <c r="BJ58" i="21"/>
  <c r="BK58" i="21"/>
  <c r="BL58" i="21"/>
  <c r="BM58" i="21"/>
  <c r="BN58" i="21"/>
  <c r="BO58" i="21"/>
  <c r="BP58" i="21"/>
  <c r="BQ58" i="21"/>
  <c r="BR58" i="21"/>
  <c r="BS58" i="21"/>
  <c r="BT58" i="21"/>
  <c r="BU58" i="21"/>
  <c r="BV58" i="21"/>
  <c r="BW58" i="21"/>
  <c r="BX58" i="21"/>
  <c r="BY58" i="21"/>
  <c r="BZ58" i="21"/>
  <c r="CA58" i="21"/>
  <c r="CB58" i="21"/>
  <c r="CC58" i="21"/>
  <c r="CD58" i="21"/>
  <c r="CE58" i="21"/>
  <c r="CF58" i="21"/>
  <c r="CG58" i="21"/>
  <c r="CH58" i="21"/>
  <c r="CI58" i="21"/>
  <c r="CJ58" i="21"/>
  <c r="CK58" i="21"/>
  <c r="CL58" i="21"/>
  <c r="CM58" i="21"/>
  <c r="CN58" i="21"/>
  <c r="CO58" i="21"/>
  <c r="CP58" i="21"/>
  <c r="CQ58" i="21"/>
  <c r="CR58" i="21"/>
  <c r="CS58" i="21"/>
  <c r="CT58" i="21"/>
  <c r="CU58" i="21"/>
  <c r="CV58" i="21"/>
  <c r="CW58" i="21"/>
  <c r="CX58" i="21"/>
  <c r="CY58" i="21"/>
  <c r="CZ58" i="21"/>
  <c r="DA58" i="21"/>
  <c r="DB58" i="21"/>
  <c r="DC58" i="21"/>
  <c r="DD58" i="21"/>
  <c r="DE58" i="21"/>
  <c r="DF58" i="21"/>
  <c r="DG58" i="21"/>
  <c r="DH58" i="21"/>
  <c r="DI58" i="21"/>
  <c r="DJ58" i="21"/>
  <c r="DK58" i="21"/>
  <c r="DL58" i="21"/>
  <c r="DM58" i="21"/>
  <c r="DN58" i="21"/>
  <c r="DO58" i="21"/>
  <c r="DP58" i="21"/>
  <c r="DQ58" i="21"/>
  <c r="DR58" i="21"/>
  <c r="DS58" i="21"/>
  <c r="DT58" i="21"/>
  <c r="E58"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BC57" i="21"/>
  <c r="BD57" i="21"/>
  <c r="BE57" i="21"/>
  <c r="BF57" i="21"/>
  <c r="BG57" i="21"/>
  <c r="BH57" i="21"/>
  <c r="BI57" i="21"/>
  <c r="BJ57" i="21"/>
  <c r="BK57" i="21"/>
  <c r="BL57" i="21"/>
  <c r="BM57" i="21"/>
  <c r="BN57" i="21"/>
  <c r="BO57" i="21"/>
  <c r="BP57" i="21"/>
  <c r="BQ57" i="21"/>
  <c r="BR57" i="21"/>
  <c r="BS57" i="21"/>
  <c r="BT57" i="21"/>
  <c r="BU57" i="21"/>
  <c r="BV57" i="21"/>
  <c r="BW57" i="21"/>
  <c r="BX57" i="21"/>
  <c r="BY57" i="21"/>
  <c r="BZ57" i="21"/>
  <c r="CA57" i="21"/>
  <c r="CB57" i="21"/>
  <c r="CC57" i="21"/>
  <c r="CD57" i="21"/>
  <c r="CE57" i="21"/>
  <c r="CF57" i="21"/>
  <c r="CG57" i="21"/>
  <c r="CH57" i="21"/>
  <c r="CI57" i="21"/>
  <c r="CJ57" i="21"/>
  <c r="CK57" i="21"/>
  <c r="CL57" i="21"/>
  <c r="CM57" i="21"/>
  <c r="CN57" i="21"/>
  <c r="CO57" i="21"/>
  <c r="CP57" i="21"/>
  <c r="CQ57" i="21"/>
  <c r="CR57" i="21"/>
  <c r="CS57" i="21"/>
  <c r="CT57" i="21"/>
  <c r="CU57" i="21"/>
  <c r="CV57" i="21"/>
  <c r="CW57" i="21"/>
  <c r="CX57" i="21"/>
  <c r="CY57" i="21"/>
  <c r="CZ57" i="21"/>
  <c r="DA57" i="21"/>
  <c r="DB57" i="21"/>
  <c r="DC57" i="21"/>
  <c r="DD57" i="21"/>
  <c r="DE57" i="21"/>
  <c r="DF57" i="21"/>
  <c r="DG57" i="21"/>
  <c r="DH57" i="21"/>
  <c r="DI57" i="21"/>
  <c r="DJ57" i="21"/>
  <c r="DK57" i="21"/>
  <c r="DL57" i="21"/>
  <c r="DM57" i="21"/>
  <c r="DN57" i="21"/>
  <c r="DO57" i="21"/>
  <c r="DP57" i="21"/>
  <c r="DQ57" i="21"/>
  <c r="DR57" i="21"/>
  <c r="DS57" i="21"/>
  <c r="DT57" i="21"/>
  <c r="E57" i="21"/>
  <c r="DI63" i="22"/>
  <c r="DJ63" i="22"/>
  <c r="DK63" i="22"/>
  <c r="DL63" i="22"/>
  <c r="DM63" i="22"/>
  <c r="DN63" i="22"/>
  <c r="DO63" i="22"/>
  <c r="DP63" i="22"/>
  <c r="DQ63" i="22"/>
  <c r="DR63" i="22"/>
  <c r="DS63" i="22"/>
  <c r="DT63" i="22"/>
  <c r="DU63" i="22"/>
  <c r="DV63" i="22"/>
  <c r="DW63" i="22"/>
  <c r="DX63" i="22"/>
  <c r="DY63" i="22"/>
  <c r="DZ63" i="22"/>
  <c r="EA63" i="22"/>
  <c r="EB63" i="22"/>
  <c r="EC63" i="22"/>
  <c r="ED63" i="22"/>
  <c r="EE63" i="22"/>
  <c r="EF63" i="22"/>
  <c r="EG63" i="22"/>
  <c r="EH63" i="22"/>
  <c r="EI63" i="22"/>
  <c r="EJ63" i="22"/>
  <c r="EK63" i="22"/>
  <c r="EL63" i="22"/>
  <c r="EM63" i="22"/>
  <c r="EN63" i="22"/>
  <c r="EO63" i="22"/>
  <c r="EP63" i="22"/>
  <c r="EQ63" i="22"/>
  <c r="ER63" i="22"/>
  <c r="ES63" i="22"/>
  <c r="ET63" i="22"/>
  <c r="EU63" i="22"/>
  <c r="EV63" i="22"/>
  <c r="EW63" i="22"/>
  <c r="EX63" i="22"/>
  <c r="EY63" i="22"/>
  <c r="EZ63" i="22"/>
  <c r="FA63" i="22"/>
  <c r="FB63" i="22"/>
  <c r="FC63" i="22"/>
  <c r="FD63" i="22"/>
  <c r="FE63" i="22"/>
  <c r="FF63" i="22"/>
  <c r="FG63" i="22"/>
  <c r="FH63" i="22"/>
  <c r="FI63" i="22"/>
  <c r="FJ63" i="22"/>
  <c r="FK63" i="22"/>
  <c r="FL63" i="22"/>
  <c r="FM63" i="22"/>
  <c r="FN63" i="22"/>
  <c r="FO63" i="22"/>
  <c r="FP63" i="22"/>
  <c r="FQ63" i="22"/>
  <c r="FR63" i="22"/>
  <c r="FS63" i="22"/>
  <c r="FT63" i="22"/>
  <c r="FU63" i="22"/>
  <c r="FV63" i="22"/>
  <c r="FW63" i="22"/>
  <c r="FX63" i="22"/>
  <c r="FY63" i="22"/>
  <c r="FZ63" i="22"/>
  <c r="E64" i="22"/>
  <c r="DI64" i="22"/>
  <c r="DJ64" i="22"/>
  <c r="DK64" i="22"/>
  <c r="DL64" i="22"/>
  <c r="DM64" i="22"/>
  <c r="DN64" i="22"/>
  <c r="DO64" i="22"/>
  <c r="DP64" i="22"/>
  <c r="DQ64" i="22"/>
  <c r="DR64" i="22"/>
  <c r="DS64" i="22"/>
  <c r="DT64" i="22"/>
  <c r="DU64" i="22"/>
  <c r="DV64" i="22"/>
  <c r="DW64" i="22"/>
  <c r="DX64" i="22"/>
  <c r="DY64" i="22"/>
  <c r="DZ64" i="22"/>
  <c r="EA64" i="22"/>
  <c r="EB64" i="22"/>
  <c r="EC64" i="22"/>
  <c r="ED64" i="22"/>
  <c r="EE64" i="22"/>
  <c r="EF64" i="22"/>
  <c r="EG64" i="22"/>
  <c r="EH64" i="22"/>
  <c r="EI64" i="22"/>
  <c r="EJ64" i="22"/>
  <c r="EK64" i="22"/>
  <c r="EL64" i="22"/>
  <c r="EM64" i="22"/>
  <c r="EN64" i="22"/>
  <c r="EO64" i="22"/>
  <c r="EP64" i="22"/>
  <c r="EQ64" i="22"/>
  <c r="ER64" i="22"/>
  <c r="ES64" i="22"/>
  <c r="ET64" i="22"/>
  <c r="EU64" i="22"/>
  <c r="EV64" i="22"/>
  <c r="EW64" i="22"/>
  <c r="EX64" i="22"/>
  <c r="EY64" i="22"/>
  <c r="EZ64" i="22"/>
  <c r="FA64" i="22"/>
  <c r="FB64" i="22"/>
  <c r="FC64" i="22"/>
  <c r="FD64" i="22"/>
  <c r="FE64" i="22"/>
  <c r="FF64" i="22"/>
  <c r="FG64" i="22"/>
  <c r="FH64" i="22"/>
  <c r="FI64" i="22"/>
  <c r="FJ64" i="22"/>
  <c r="FK64" i="22"/>
  <c r="FL64" i="22"/>
  <c r="FM64" i="22"/>
  <c r="FN64" i="22"/>
  <c r="FO64" i="22"/>
  <c r="FP64" i="22"/>
  <c r="FQ64" i="22"/>
  <c r="FR64" i="22"/>
  <c r="FS64" i="22"/>
  <c r="FT64" i="22"/>
  <c r="FU64" i="22"/>
  <c r="FV64" i="22"/>
  <c r="FW64" i="22"/>
  <c r="FX64" i="22"/>
  <c r="FY64" i="22"/>
  <c r="FZ64" i="22"/>
  <c r="E65" i="22"/>
  <c r="E63" i="22" s="1"/>
  <c r="F65" i="22"/>
  <c r="G65" i="22"/>
  <c r="H65" i="22"/>
  <c r="I65" i="22"/>
  <c r="J65" i="22"/>
  <c r="K65" i="22"/>
  <c r="L65" i="22"/>
  <c r="M65" i="22"/>
  <c r="N65" i="22"/>
  <c r="O65" i="22"/>
  <c r="P65" i="22"/>
  <c r="Q65" i="22"/>
  <c r="R65" i="22"/>
  <c r="S65" i="22"/>
  <c r="T65" i="22"/>
  <c r="U65" i="22"/>
  <c r="V65" i="22"/>
  <c r="W65" i="22"/>
  <c r="X65" i="22"/>
  <c r="Y65" i="22"/>
  <c r="Z65" i="22"/>
  <c r="AA65" i="22"/>
  <c r="AB65" i="22"/>
  <c r="AC65" i="22"/>
  <c r="AD65" i="22"/>
  <c r="AE65" i="22"/>
  <c r="AF65" i="22"/>
  <c r="AG65" i="22"/>
  <c r="AH65" i="22"/>
  <c r="AI65" i="22"/>
  <c r="AJ65" i="22"/>
  <c r="AK65" i="22"/>
  <c r="AL65" i="22"/>
  <c r="AM65" i="22"/>
  <c r="AN65" i="22"/>
  <c r="AO65" i="22"/>
  <c r="AP65" i="22"/>
  <c r="AQ65" i="22"/>
  <c r="AR65" i="22"/>
  <c r="AS65" i="22"/>
  <c r="AT65" i="22"/>
  <c r="AU65" i="22"/>
  <c r="AV65" i="22"/>
  <c r="AW65" i="22"/>
  <c r="AX65" i="22"/>
  <c r="AY65" i="22"/>
  <c r="AZ65" i="22"/>
  <c r="BA65" i="22"/>
  <c r="BB65" i="22"/>
  <c r="BC65" i="22"/>
  <c r="BD65" i="22"/>
  <c r="BE65" i="22"/>
  <c r="BF65" i="22"/>
  <c r="BG65" i="22"/>
  <c r="BH65" i="22"/>
  <c r="BI65" i="22"/>
  <c r="BJ65" i="22"/>
  <c r="BK65" i="22"/>
  <c r="BL65" i="22"/>
  <c r="BM65" i="22"/>
  <c r="BN65" i="22"/>
  <c r="BO65" i="22"/>
  <c r="BP65" i="22"/>
  <c r="BQ65" i="22"/>
  <c r="BR65" i="22"/>
  <c r="BS65" i="22"/>
  <c r="BT65" i="22"/>
  <c r="BU65" i="22"/>
  <c r="BV65" i="22"/>
  <c r="BW65" i="22"/>
  <c r="BX65" i="22"/>
  <c r="BY65" i="22"/>
  <c r="BZ65" i="22"/>
  <c r="CA65" i="22"/>
  <c r="CB65" i="22"/>
  <c r="CC65" i="22"/>
  <c r="CD65" i="22"/>
  <c r="CE65" i="22"/>
  <c r="CF65" i="22"/>
  <c r="CG65" i="22"/>
  <c r="CH65" i="22"/>
  <c r="CI65" i="22"/>
  <c r="CJ65" i="22"/>
  <c r="CK65" i="22"/>
  <c r="CL65" i="22"/>
  <c r="CM65" i="22"/>
  <c r="CN65" i="22"/>
  <c r="CO65" i="22"/>
  <c r="CP65" i="22"/>
  <c r="CQ65" i="22"/>
  <c r="CR65" i="22"/>
  <c r="CS65" i="22"/>
  <c r="CT65" i="22"/>
  <c r="CU65" i="22"/>
  <c r="CV65" i="22"/>
  <c r="CW65" i="22"/>
  <c r="CX65" i="22"/>
  <c r="CY65" i="22"/>
  <c r="CZ65" i="22"/>
  <c r="DA65" i="22"/>
  <c r="DB65" i="22"/>
  <c r="DC65" i="22"/>
  <c r="DD65" i="22"/>
  <c r="DE65" i="22"/>
  <c r="DF65" i="22"/>
  <c r="DG65" i="22"/>
  <c r="DH65" i="22"/>
  <c r="DI65" i="22"/>
  <c r="DJ65" i="22"/>
  <c r="DK65" i="22"/>
  <c r="DL65" i="22"/>
  <c r="DM65" i="22"/>
  <c r="DN65" i="22"/>
  <c r="DO65" i="22"/>
  <c r="DP65" i="22"/>
  <c r="DQ65" i="22"/>
  <c r="DR65" i="22"/>
  <c r="DS65" i="22"/>
  <c r="DT65" i="22"/>
  <c r="DU65" i="22"/>
  <c r="DV65" i="22"/>
  <c r="DW65" i="22"/>
  <c r="DX65" i="22"/>
  <c r="DY65" i="22"/>
  <c r="DZ65" i="22"/>
  <c r="EA65" i="22"/>
  <c r="EB65" i="22"/>
  <c r="EC65" i="22"/>
  <c r="ED65" i="22"/>
  <c r="EE65" i="22"/>
  <c r="EF65" i="22"/>
  <c r="EG65" i="22"/>
  <c r="EH65" i="22"/>
  <c r="EI65" i="22"/>
  <c r="EJ65" i="22"/>
  <c r="EK65" i="22"/>
  <c r="EL65" i="22"/>
  <c r="EM65" i="22"/>
  <c r="EN65" i="22"/>
  <c r="EO65" i="22"/>
  <c r="EP65" i="22"/>
  <c r="EQ65" i="22"/>
  <c r="ER65" i="22"/>
  <c r="ES65" i="22"/>
  <c r="ET65" i="22"/>
  <c r="EU65" i="22"/>
  <c r="EV65" i="22"/>
  <c r="EW65" i="22"/>
  <c r="EX65" i="22"/>
  <c r="EY65" i="22"/>
  <c r="EZ65" i="22"/>
  <c r="FA65" i="22"/>
  <c r="FB65" i="22"/>
  <c r="FC65" i="22"/>
  <c r="FD65" i="22"/>
  <c r="FE65" i="22"/>
  <c r="FF65" i="22"/>
  <c r="FG65" i="22"/>
  <c r="FH65" i="22"/>
  <c r="FI65" i="22"/>
  <c r="FJ65" i="22"/>
  <c r="FK65" i="22"/>
  <c r="FL65" i="22"/>
  <c r="FM65" i="22"/>
  <c r="FN65" i="22"/>
  <c r="FO65" i="22"/>
  <c r="FP65" i="22"/>
  <c r="FQ65" i="22"/>
  <c r="FR65" i="22"/>
  <c r="FS65" i="22"/>
  <c r="FT65" i="22"/>
  <c r="FU65" i="22"/>
  <c r="FV65" i="22"/>
  <c r="FW65" i="22"/>
  <c r="FX65" i="22"/>
  <c r="FY65" i="22"/>
  <c r="FZ65" i="22"/>
  <c r="D64" i="22"/>
  <c r="D65" i="22"/>
  <c r="D63" i="22" s="1"/>
  <c r="D62" i="22" s="1"/>
  <c r="C62" i="22"/>
  <c r="C66" i="22" s="1"/>
  <c r="C65" i="22"/>
  <c r="C63" i="22" s="1"/>
  <c r="C64" i="22"/>
  <c r="C58" i="22"/>
  <c r="C56" i="22"/>
  <c r="C55" i="22"/>
  <c r="FZ62" i="22"/>
  <c r="FZ66" i="22" s="1"/>
  <c r="FY62" i="22"/>
  <c r="FY66" i="22" s="1"/>
  <c r="FX62" i="22"/>
  <c r="FX66" i="22" s="1"/>
  <c r="FW62" i="22"/>
  <c r="FW66" i="22" s="1"/>
  <c r="FV62" i="22"/>
  <c r="FV66" i="22" s="1"/>
  <c r="FU62" i="22"/>
  <c r="FU66" i="22" s="1"/>
  <c r="FT62" i="22"/>
  <c r="FT66" i="22" s="1"/>
  <c r="FS62" i="22"/>
  <c r="FS66" i="22" s="1"/>
  <c r="FR62" i="22"/>
  <c r="FR66" i="22" s="1"/>
  <c r="FQ62" i="22"/>
  <c r="FQ66" i="22" s="1"/>
  <c r="FP62" i="22"/>
  <c r="FP66" i="22" s="1"/>
  <c r="FO62" i="22"/>
  <c r="FO66" i="22" s="1"/>
  <c r="FN62" i="22"/>
  <c r="FN66" i="22" s="1"/>
  <c r="FM62" i="22"/>
  <c r="FM66" i="22" s="1"/>
  <c r="FL62" i="22"/>
  <c r="FL66" i="22" s="1"/>
  <c r="FK62" i="22"/>
  <c r="FK66" i="22" s="1"/>
  <c r="FJ62" i="22"/>
  <c r="FJ66" i="22" s="1"/>
  <c r="FI62" i="22"/>
  <c r="FI66" i="22" s="1"/>
  <c r="FH62" i="22"/>
  <c r="FH66" i="22" s="1"/>
  <c r="FG62" i="22"/>
  <c r="FG66" i="22" s="1"/>
  <c r="FF62" i="22"/>
  <c r="FF66" i="22" s="1"/>
  <c r="FE62" i="22"/>
  <c r="FE66" i="22" s="1"/>
  <c r="FD62" i="22"/>
  <c r="FD66" i="22" s="1"/>
  <c r="FC62" i="22"/>
  <c r="FC66" i="22" s="1"/>
  <c r="FB62" i="22"/>
  <c r="FB66" i="22" s="1"/>
  <c r="FA62" i="22"/>
  <c r="FA66" i="22" s="1"/>
  <c r="EZ62" i="22"/>
  <c r="EZ66" i="22" s="1"/>
  <c r="EY62" i="22"/>
  <c r="EY66" i="22" s="1"/>
  <c r="EX62" i="22"/>
  <c r="EX66" i="22" s="1"/>
  <c r="EW62" i="22"/>
  <c r="EW66" i="22" s="1"/>
  <c r="EV62" i="22"/>
  <c r="EV66" i="22" s="1"/>
  <c r="EU62" i="22"/>
  <c r="EU66" i="22" s="1"/>
  <c r="ET62" i="22"/>
  <c r="ET66" i="22" s="1"/>
  <c r="ES62" i="22"/>
  <c r="ES66" i="22" s="1"/>
  <c r="ER62" i="22"/>
  <c r="ER66" i="22" s="1"/>
  <c r="EQ62" i="22"/>
  <c r="EQ66" i="22" s="1"/>
  <c r="EP62" i="22"/>
  <c r="EP66" i="22" s="1"/>
  <c r="EO62" i="22"/>
  <c r="EO66" i="22" s="1"/>
  <c r="EN62" i="22"/>
  <c r="EN66" i="22" s="1"/>
  <c r="EM62" i="22"/>
  <c r="EM66" i="22" s="1"/>
  <c r="EL62" i="22"/>
  <c r="EL66" i="22" s="1"/>
  <c r="EK62" i="22"/>
  <c r="EK66" i="22" s="1"/>
  <c r="EJ62" i="22"/>
  <c r="EJ66" i="22" s="1"/>
  <c r="EI62" i="22"/>
  <c r="EI66" i="22" s="1"/>
  <c r="EH62" i="22"/>
  <c r="EH66" i="22" s="1"/>
  <c r="EG62" i="22"/>
  <c r="EG66" i="22" s="1"/>
  <c r="EF62" i="22"/>
  <c r="EF66" i="22" s="1"/>
  <c r="EE62" i="22"/>
  <c r="EE66" i="22" s="1"/>
  <c r="ED62" i="22"/>
  <c r="ED66" i="22" s="1"/>
  <c r="EC62" i="22"/>
  <c r="EC66" i="22" s="1"/>
  <c r="EB62" i="22"/>
  <c r="EB66" i="22" s="1"/>
  <c r="EA62" i="22"/>
  <c r="EA66" i="22" s="1"/>
  <c r="DZ62" i="22"/>
  <c r="DZ66" i="22" s="1"/>
  <c r="DY62" i="22"/>
  <c r="DY66" i="22" s="1"/>
  <c r="DX62" i="22"/>
  <c r="DX66" i="22" s="1"/>
  <c r="DW62" i="22"/>
  <c r="DW66" i="22" s="1"/>
  <c r="DV62" i="22"/>
  <c r="DV66" i="22" s="1"/>
  <c r="DU62" i="22"/>
  <c r="DU66" i="22" s="1"/>
  <c r="DT62" i="22"/>
  <c r="DT66" i="22" s="1"/>
  <c r="DS62" i="22"/>
  <c r="DS66" i="22" s="1"/>
  <c r="DR62" i="22"/>
  <c r="DR66" i="22" s="1"/>
  <c r="DQ62" i="22"/>
  <c r="DQ66" i="22" s="1"/>
  <c r="DP62" i="22"/>
  <c r="DP66" i="22" s="1"/>
  <c r="DO62" i="22"/>
  <c r="DO66" i="22" s="1"/>
  <c r="DN62" i="22"/>
  <c r="DN66" i="22" s="1"/>
  <c r="DM62" i="22"/>
  <c r="DM66" i="22" s="1"/>
  <c r="DL62" i="22"/>
  <c r="DL66" i="22" s="1"/>
  <c r="DK62" i="22"/>
  <c r="DK66" i="22" s="1"/>
  <c r="DJ62" i="22"/>
  <c r="DJ66" i="22" s="1"/>
  <c r="DI62" i="22"/>
  <c r="DI66" i="22" s="1"/>
  <c r="C57" i="22"/>
  <c r="B62" i="22"/>
  <c r="F55" i="21"/>
  <c r="G55" i="21"/>
  <c r="H55" i="21"/>
  <c r="I55" i="21"/>
  <c r="J55" i="21"/>
  <c r="K55" i="21"/>
  <c r="L55" i="21"/>
  <c r="M55" i="21"/>
  <c r="C55" i="21" s="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CA55" i="21"/>
  <c r="CB55" i="21"/>
  <c r="CC55" i="21"/>
  <c r="CD55" i="21"/>
  <c r="CE55" i="21"/>
  <c r="CF55" i="21"/>
  <c r="CG55" i="21"/>
  <c r="CH55" i="21"/>
  <c r="CI55" i="21"/>
  <c r="CJ55" i="21"/>
  <c r="CK55" i="21"/>
  <c r="CL55" i="21"/>
  <c r="CM55" i="21"/>
  <c r="CN55" i="21"/>
  <c r="CO55" i="21"/>
  <c r="CP55" i="21"/>
  <c r="CQ55" i="21"/>
  <c r="CR55" i="21"/>
  <c r="CS55" i="21"/>
  <c r="CT55" i="21"/>
  <c r="CU55" i="21"/>
  <c r="CV55" i="21"/>
  <c r="CW55" i="21"/>
  <c r="CX55" i="21"/>
  <c r="CY55" i="21"/>
  <c r="CZ55" i="21"/>
  <c r="DA55" i="21"/>
  <c r="DB55" i="21"/>
  <c r="DC55" i="21"/>
  <c r="DD55" i="21"/>
  <c r="DE55" i="21"/>
  <c r="DF55" i="21"/>
  <c r="DG55" i="21"/>
  <c r="DH55" i="21"/>
  <c r="DI55" i="21"/>
  <c r="DJ55" i="21"/>
  <c r="DK55" i="21"/>
  <c r="DL55" i="21"/>
  <c r="DM55" i="21"/>
  <c r="DN55" i="21"/>
  <c r="DO55" i="21"/>
  <c r="DP55" i="21"/>
  <c r="DQ55" i="21"/>
  <c r="DR55" i="21"/>
  <c r="DS55" i="21"/>
  <c r="DT55" i="21"/>
  <c r="E55" i="21"/>
  <c r="F54" i="21"/>
  <c r="G54" i="21"/>
  <c r="H54" i="21"/>
  <c r="I54" i="21"/>
  <c r="J54" i="21"/>
  <c r="K54" i="21"/>
  <c r="L54" i="21"/>
  <c r="C54" i="21" s="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Y54" i="21"/>
  <c r="BZ54" i="21"/>
  <c r="CA54" i="21"/>
  <c r="CB54" i="21"/>
  <c r="CC54" i="21"/>
  <c r="CD54" i="21"/>
  <c r="CE54" i="21"/>
  <c r="CF54" i="21"/>
  <c r="CG54" i="21"/>
  <c r="CH54" i="21"/>
  <c r="CI54" i="21"/>
  <c r="CJ54" i="21"/>
  <c r="CK54" i="21"/>
  <c r="CL54" i="21"/>
  <c r="CM54" i="21"/>
  <c r="CN54" i="21"/>
  <c r="CO54" i="21"/>
  <c r="CP54" i="21"/>
  <c r="CQ54" i="21"/>
  <c r="CR54" i="21"/>
  <c r="CS54" i="21"/>
  <c r="CT54" i="21"/>
  <c r="CU54" i="21"/>
  <c r="CV54" i="21"/>
  <c r="CW54" i="21"/>
  <c r="CX54" i="21"/>
  <c r="CY54" i="21"/>
  <c r="CZ54" i="21"/>
  <c r="DA54" i="21"/>
  <c r="DB54" i="21"/>
  <c r="DC54" i="21"/>
  <c r="DD54" i="21"/>
  <c r="DE54" i="21"/>
  <c r="DF54" i="21"/>
  <c r="DG54" i="21"/>
  <c r="DH54" i="21"/>
  <c r="DI54" i="21"/>
  <c r="DJ54" i="21"/>
  <c r="DK54" i="21"/>
  <c r="DL54" i="21"/>
  <c r="DM54" i="21"/>
  <c r="DN54" i="21"/>
  <c r="DO54" i="21"/>
  <c r="DP54" i="21"/>
  <c r="DQ54" i="21"/>
  <c r="DR54" i="21"/>
  <c r="DS54" i="21"/>
  <c r="DT54" i="21"/>
  <c r="E54" i="21"/>
  <c r="L53" i="21"/>
  <c r="T53" i="21"/>
  <c r="AB53" i="21"/>
  <c r="AJ53" i="21"/>
  <c r="AR53" i="21"/>
  <c r="AZ53" i="21"/>
  <c r="BH53" i="21"/>
  <c r="BP53" i="21"/>
  <c r="BX53" i="21"/>
  <c r="CF53" i="21"/>
  <c r="CN53" i="21"/>
  <c r="CV53" i="21"/>
  <c r="DD53" i="21"/>
  <c r="DK53" i="21"/>
  <c r="DK56" i="21" s="1"/>
  <c r="DL53" i="21"/>
  <c r="DM53" i="21"/>
  <c r="DM56" i="21" s="1"/>
  <c r="DN53" i="21"/>
  <c r="DO53" i="21"/>
  <c r="DP53" i="21"/>
  <c r="DQ53" i="21"/>
  <c r="DR53" i="21"/>
  <c r="DS53" i="21"/>
  <c r="DS56" i="21" s="1"/>
  <c r="DT53"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CA52" i="21"/>
  <c r="CB52" i="21"/>
  <c r="CC52" i="21"/>
  <c r="CD52" i="21"/>
  <c r="CE52" i="21"/>
  <c r="CF52" i="21"/>
  <c r="CG52" i="21"/>
  <c r="CH52" i="21"/>
  <c r="CI52" i="21"/>
  <c r="CJ52" i="21"/>
  <c r="CK52" i="21"/>
  <c r="CL52" i="21"/>
  <c r="CM52" i="21"/>
  <c r="CN52" i="21"/>
  <c r="CO52" i="21"/>
  <c r="CP52" i="21"/>
  <c r="CQ52" i="21"/>
  <c r="CR52" i="21"/>
  <c r="CS52" i="21"/>
  <c r="CT52" i="21"/>
  <c r="CU52" i="21"/>
  <c r="CV52" i="21"/>
  <c r="CW52" i="21"/>
  <c r="CX52" i="21"/>
  <c r="CY52" i="21"/>
  <c r="CZ52" i="21"/>
  <c r="DA52" i="21"/>
  <c r="DB52" i="21"/>
  <c r="DC52" i="21"/>
  <c r="DD52" i="21"/>
  <c r="DE52" i="21"/>
  <c r="DF52" i="21"/>
  <c r="DG52" i="21"/>
  <c r="DH52" i="21"/>
  <c r="DI52" i="21"/>
  <c r="DJ52" i="21"/>
  <c r="DK52" i="21"/>
  <c r="DL52" i="21"/>
  <c r="DM52" i="21"/>
  <c r="DN52" i="21"/>
  <c r="DN56" i="21" s="1"/>
  <c r="DN59" i="21" s="1"/>
  <c r="DN60" i="21" s="1"/>
  <c r="DO52" i="21"/>
  <c r="DP52" i="21"/>
  <c r="DQ52" i="21"/>
  <c r="DR52" i="21"/>
  <c r="DS52" i="21"/>
  <c r="DT52" i="21"/>
  <c r="F52" i="21"/>
  <c r="E52" i="21"/>
  <c r="E19" i="21"/>
  <c r="D51" i="21"/>
  <c r="M48" i="17"/>
  <c r="I48" i="17"/>
  <c r="M50" i="17"/>
  <c r="M52" i="17"/>
  <c r="DR56" i="21"/>
  <c r="DR59" i="21" s="1"/>
  <c r="DR60" i="21" s="1"/>
  <c r="D56" i="21"/>
  <c r="D59" i="21" s="1"/>
  <c r="DQ56" i="21"/>
  <c r="DQ59" i="21" s="1"/>
  <c r="DQ60" i="21" s="1"/>
  <c r="DP56" i="21"/>
  <c r="DP59" i="21" s="1"/>
  <c r="DO56" i="21"/>
  <c r="DO59" i="21" s="1"/>
  <c r="DO60" i="21" s="1"/>
  <c r="C51"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65" i="17"/>
  <c r="G60" i="17"/>
  <c r="G62" i="17"/>
  <c r="J35" i="17"/>
  <c r="H35" i="17"/>
  <c r="K35" i="17"/>
  <c r="K34" i="17"/>
  <c r="K27" i="17"/>
  <c r="K26" i="17"/>
  <c r="K24" i="17"/>
  <c r="M53" i="21" s="1"/>
  <c r="K29" i="17"/>
  <c r="G11" i="17"/>
  <c r="G12" i="17"/>
  <c r="G13" i="17"/>
  <c r="G14" i="17"/>
  <c r="G10" i="17"/>
  <c r="E43" i="17"/>
  <c r="F43" i="17"/>
  <c r="F81" i="21" l="1"/>
  <c r="DC53" i="21"/>
  <c r="DC56" i="21" s="1"/>
  <c r="DC59" i="21" s="1"/>
  <c r="DC60" i="21" s="1"/>
  <c r="CU53" i="21"/>
  <c r="CU56" i="21" s="1"/>
  <c r="CM53" i="21"/>
  <c r="CM56" i="21" s="1"/>
  <c r="CE53" i="21"/>
  <c r="CE56" i="21" s="1"/>
  <c r="CE59" i="21" s="1"/>
  <c r="CE60" i="21" s="1"/>
  <c r="BW53" i="21"/>
  <c r="BW56" i="21" s="1"/>
  <c r="BW59" i="21" s="1"/>
  <c r="BW60" i="21" s="1"/>
  <c r="BO53" i="21"/>
  <c r="BO56" i="21" s="1"/>
  <c r="BO59" i="21" s="1"/>
  <c r="BO60" i="21" s="1"/>
  <c r="BG53" i="21"/>
  <c r="BG56" i="21" s="1"/>
  <c r="AY53" i="21"/>
  <c r="AY56" i="21" s="1"/>
  <c r="AY59" i="21" s="1"/>
  <c r="AY60" i="21" s="1"/>
  <c r="AQ53" i="21"/>
  <c r="AQ56" i="21" s="1"/>
  <c r="AQ59" i="21" s="1"/>
  <c r="AQ60" i="21" s="1"/>
  <c r="AI53" i="21"/>
  <c r="AI56" i="21" s="1"/>
  <c r="AA53" i="21"/>
  <c r="AA56" i="21" s="1"/>
  <c r="S53" i="21"/>
  <c r="S56" i="21" s="1"/>
  <c r="S59" i="21" s="1"/>
  <c r="S60" i="21" s="1"/>
  <c r="K53" i="21"/>
  <c r="K56" i="21" s="1"/>
  <c r="K59" i="21" s="1"/>
  <c r="K60" i="21" s="1"/>
  <c r="K25" i="17"/>
  <c r="DJ53" i="21"/>
  <c r="DJ56" i="21" s="1"/>
  <c r="DJ59" i="21" s="1"/>
  <c r="DJ60" i="21" s="1"/>
  <c r="DB53" i="21"/>
  <c r="DB56" i="21" s="1"/>
  <c r="DB59" i="21" s="1"/>
  <c r="DB60" i="21" s="1"/>
  <c r="CT53" i="21"/>
  <c r="CT56" i="21" s="1"/>
  <c r="CT59" i="21" s="1"/>
  <c r="CT60" i="21" s="1"/>
  <c r="CL53" i="21"/>
  <c r="CL56" i="21" s="1"/>
  <c r="CL59" i="21" s="1"/>
  <c r="CL60" i="21" s="1"/>
  <c r="CD53" i="21"/>
  <c r="CD56" i="21" s="1"/>
  <c r="CD59" i="21" s="1"/>
  <c r="CD60" i="21" s="1"/>
  <c r="BV53" i="21"/>
  <c r="BV56" i="21" s="1"/>
  <c r="BV59" i="21" s="1"/>
  <c r="BV60" i="21" s="1"/>
  <c r="BN53" i="21"/>
  <c r="BN56" i="21" s="1"/>
  <c r="BN59" i="21" s="1"/>
  <c r="BN60" i="21" s="1"/>
  <c r="BF53" i="21"/>
  <c r="BF56" i="21" s="1"/>
  <c r="BF59" i="21" s="1"/>
  <c r="BF60" i="21" s="1"/>
  <c r="AX53" i="21"/>
  <c r="AX56" i="21" s="1"/>
  <c r="AX59" i="21" s="1"/>
  <c r="AX60" i="21" s="1"/>
  <c r="AP53" i="21"/>
  <c r="AP56" i="21" s="1"/>
  <c r="AP59" i="21" s="1"/>
  <c r="AP60" i="21" s="1"/>
  <c r="AH53" i="21"/>
  <c r="AH56" i="21" s="1"/>
  <c r="AH59" i="21" s="1"/>
  <c r="AH60" i="21" s="1"/>
  <c r="Z53" i="21"/>
  <c r="Z56" i="21" s="1"/>
  <c r="Z59" i="21" s="1"/>
  <c r="Z60" i="21" s="1"/>
  <c r="R53" i="21"/>
  <c r="R56" i="21" s="1"/>
  <c r="R59" i="21" s="1"/>
  <c r="R60" i="21" s="1"/>
  <c r="J53" i="21"/>
  <c r="J56" i="21" s="1"/>
  <c r="J59" i="21" s="1"/>
  <c r="J60" i="21" s="1"/>
  <c r="DI53" i="21"/>
  <c r="DI56" i="21" s="1"/>
  <c r="DI59" i="21" s="1"/>
  <c r="DI60" i="21" s="1"/>
  <c r="DA53" i="21"/>
  <c r="DA56" i="21" s="1"/>
  <c r="DA59" i="21" s="1"/>
  <c r="DA60" i="21" s="1"/>
  <c r="CS53" i="21"/>
  <c r="CS56" i="21" s="1"/>
  <c r="CS59" i="21" s="1"/>
  <c r="CS60" i="21" s="1"/>
  <c r="CK53" i="21"/>
  <c r="CK56" i="21" s="1"/>
  <c r="CK59" i="21" s="1"/>
  <c r="CK60" i="21" s="1"/>
  <c r="CC53" i="21"/>
  <c r="CC56" i="21" s="1"/>
  <c r="CC59" i="21" s="1"/>
  <c r="CC60" i="21" s="1"/>
  <c r="BU53" i="21"/>
  <c r="BU56" i="21" s="1"/>
  <c r="BU59" i="21" s="1"/>
  <c r="BU60" i="21" s="1"/>
  <c r="BM53" i="21"/>
  <c r="BM56" i="21" s="1"/>
  <c r="BM59" i="21" s="1"/>
  <c r="BM60" i="21" s="1"/>
  <c r="BE53" i="21"/>
  <c r="BE56" i="21" s="1"/>
  <c r="BE59" i="21" s="1"/>
  <c r="BE60" i="21" s="1"/>
  <c r="AW53" i="21"/>
  <c r="AW56" i="21" s="1"/>
  <c r="AW59" i="21" s="1"/>
  <c r="AW60" i="21" s="1"/>
  <c r="AO53" i="21"/>
  <c r="AO56" i="21" s="1"/>
  <c r="AO59" i="21" s="1"/>
  <c r="AO60" i="21" s="1"/>
  <c r="AG53" i="21"/>
  <c r="AG56" i="21" s="1"/>
  <c r="AG59" i="21" s="1"/>
  <c r="AG60" i="21" s="1"/>
  <c r="Y53" i="21"/>
  <c r="Y56" i="21" s="1"/>
  <c r="Y59" i="21" s="1"/>
  <c r="Y60" i="21" s="1"/>
  <c r="Q53" i="21"/>
  <c r="Q56" i="21" s="1"/>
  <c r="Q59" i="21" s="1"/>
  <c r="Q60" i="21" s="1"/>
  <c r="I53" i="21"/>
  <c r="I56" i="21" s="1"/>
  <c r="I59" i="21" s="1"/>
  <c r="I60" i="21" s="1"/>
  <c r="DH53" i="21"/>
  <c r="DH56" i="21" s="1"/>
  <c r="DH59" i="21" s="1"/>
  <c r="DH60" i="21" s="1"/>
  <c r="CZ53" i="21"/>
  <c r="CZ56" i="21" s="1"/>
  <c r="CZ59" i="21" s="1"/>
  <c r="CZ60" i="21" s="1"/>
  <c r="CR53" i="21"/>
  <c r="CR56" i="21" s="1"/>
  <c r="CR59" i="21" s="1"/>
  <c r="CR60" i="21" s="1"/>
  <c r="CJ53" i="21"/>
  <c r="CJ56" i="21" s="1"/>
  <c r="CJ59" i="21" s="1"/>
  <c r="CJ60" i="21" s="1"/>
  <c r="CB53" i="21"/>
  <c r="CB56" i="21" s="1"/>
  <c r="CB59" i="21" s="1"/>
  <c r="CB60" i="21" s="1"/>
  <c r="BT53" i="21"/>
  <c r="BT56" i="21" s="1"/>
  <c r="BT59" i="21" s="1"/>
  <c r="BT60" i="21" s="1"/>
  <c r="BL53" i="21"/>
  <c r="BL56" i="21" s="1"/>
  <c r="BL59" i="21" s="1"/>
  <c r="BL60" i="21" s="1"/>
  <c r="BD53" i="21"/>
  <c r="BD56" i="21" s="1"/>
  <c r="BD59" i="21" s="1"/>
  <c r="BD60" i="21" s="1"/>
  <c r="AV53" i="21"/>
  <c r="AV56" i="21" s="1"/>
  <c r="AV59" i="21" s="1"/>
  <c r="AV60" i="21" s="1"/>
  <c r="AN53" i="21"/>
  <c r="AN56" i="21" s="1"/>
  <c r="AN59" i="21" s="1"/>
  <c r="AN60" i="21" s="1"/>
  <c r="AF53" i="21"/>
  <c r="AF56" i="21" s="1"/>
  <c r="AF59" i="21" s="1"/>
  <c r="AF60" i="21" s="1"/>
  <c r="X53" i="21"/>
  <c r="X56" i="21" s="1"/>
  <c r="X59" i="21" s="1"/>
  <c r="X60" i="21" s="1"/>
  <c r="P53" i="21"/>
  <c r="P56" i="21" s="1"/>
  <c r="P59" i="21" s="1"/>
  <c r="P60" i="21" s="1"/>
  <c r="H53" i="21"/>
  <c r="H56" i="21" s="1"/>
  <c r="H59" i="21" s="1"/>
  <c r="H60" i="21" s="1"/>
  <c r="DG53" i="21"/>
  <c r="DG56" i="21" s="1"/>
  <c r="DG59" i="21" s="1"/>
  <c r="DG60" i="21" s="1"/>
  <c r="CY53" i="21"/>
  <c r="CY56" i="21" s="1"/>
  <c r="CY59" i="21" s="1"/>
  <c r="CY60" i="21" s="1"/>
  <c r="CQ53" i="21"/>
  <c r="CQ56" i="21" s="1"/>
  <c r="CQ59" i="21" s="1"/>
  <c r="CQ60" i="21" s="1"/>
  <c r="CI53" i="21"/>
  <c r="CI56" i="21" s="1"/>
  <c r="CI59" i="21" s="1"/>
  <c r="CI60" i="21" s="1"/>
  <c r="CA53" i="21"/>
  <c r="CA56" i="21" s="1"/>
  <c r="CA59" i="21" s="1"/>
  <c r="CA60" i="21" s="1"/>
  <c r="BS53" i="21"/>
  <c r="BS56" i="21" s="1"/>
  <c r="BS59" i="21" s="1"/>
  <c r="BS60" i="21" s="1"/>
  <c r="BK53" i="21"/>
  <c r="BK56" i="21" s="1"/>
  <c r="BK59" i="21" s="1"/>
  <c r="BK60" i="21" s="1"/>
  <c r="BC53" i="21"/>
  <c r="BC56" i="21" s="1"/>
  <c r="BC59" i="21" s="1"/>
  <c r="BC60" i="21" s="1"/>
  <c r="AU53" i="21"/>
  <c r="AU56" i="21" s="1"/>
  <c r="AU59" i="21" s="1"/>
  <c r="AU60" i="21" s="1"/>
  <c r="AM53" i="21"/>
  <c r="AM56" i="21" s="1"/>
  <c r="AM59" i="21" s="1"/>
  <c r="AM60" i="21" s="1"/>
  <c r="AE53" i="21"/>
  <c r="AE56" i="21" s="1"/>
  <c r="AE59" i="21" s="1"/>
  <c r="AE60" i="21" s="1"/>
  <c r="W53" i="21"/>
  <c r="W56" i="21" s="1"/>
  <c r="W59" i="21" s="1"/>
  <c r="W60" i="21" s="1"/>
  <c r="O53" i="21"/>
  <c r="O56" i="21" s="1"/>
  <c r="O59" i="21" s="1"/>
  <c r="O60" i="21" s="1"/>
  <c r="G53" i="21"/>
  <c r="G56" i="21" s="1"/>
  <c r="G59" i="21" s="1"/>
  <c r="G60" i="21" s="1"/>
  <c r="DF53" i="21"/>
  <c r="CX53" i="21"/>
  <c r="CP53" i="21"/>
  <c r="CH53" i="21"/>
  <c r="BZ53" i="21"/>
  <c r="BR53" i="21"/>
  <c r="BR56" i="21" s="1"/>
  <c r="BR59" i="21" s="1"/>
  <c r="BR60" i="21" s="1"/>
  <c r="BJ53" i="21"/>
  <c r="BJ56" i="21" s="1"/>
  <c r="BJ59" i="21" s="1"/>
  <c r="BJ60" i="21" s="1"/>
  <c r="BB53" i="21"/>
  <c r="BB56" i="21" s="1"/>
  <c r="BB59" i="21" s="1"/>
  <c r="BB60" i="21" s="1"/>
  <c r="AT53" i="21"/>
  <c r="AL53" i="21"/>
  <c r="AD53" i="21"/>
  <c r="V53" i="21"/>
  <c r="N53" i="21"/>
  <c r="F53" i="21"/>
  <c r="F56" i="21" s="1"/>
  <c r="F59" i="21" s="1"/>
  <c r="F60" i="21" s="1"/>
  <c r="DF56" i="21"/>
  <c r="DF59" i="21" s="1"/>
  <c r="DF60" i="21" s="1"/>
  <c r="CX56" i="21"/>
  <c r="CX59" i="21" s="1"/>
  <c r="CX60" i="21" s="1"/>
  <c r="CP56" i="21"/>
  <c r="CP59" i="21" s="1"/>
  <c r="CP60" i="21" s="1"/>
  <c r="CH56" i="21"/>
  <c r="CH59" i="21" s="1"/>
  <c r="CH60" i="21" s="1"/>
  <c r="BZ56" i="21"/>
  <c r="BZ59" i="21" s="1"/>
  <c r="BZ60" i="21" s="1"/>
  <c r="AT56" i="21"/>
  <c r="AT59" i="21" s="1"/>
  <c r="AT60" i="21" s="1"/>
  <c r="AL56" i="21"/>
  <c r="AL59" i="21" s="1"/>
  <c r="AL60" i="21" s="1"/>
  <c r="AD56" i="21"/>
  <c r="AD59" i="21" s="1"/>
  <c r="AD60" i="21" s="1"/>
  <c r="V56" i="21"/>
  <c r="V59" i="21" s="1"/>
  <c r="V60" i="21" s="1"/>
  <c r="N56" i="21"/>
  <c r="N59" i="21" s="1"/>
  <c r="N60" i="21" s="1"/>
  <c r="E53" i="21"/>
  <c r="E56" i="21" s="1"/>
  <c r="E59" i="21" s="1"/>
  <c r="E60" i="21" s="1"/>
  <c r="DE53" i="21"/>
  <c r="DE56" i="21" s="1"/>
  <c r="CW53" i="21"/>
  <c r="CW56" i="21" s="1"/>
  <c r="CO53" i="21"/>
  <c r="CO56" i="21" s="1"/>
  <c r="CG53" i="21"/>
  <c r="CG56" i="21" s="1"/>
  <c r="BY53" i="21"/>
  <c r="BY56" i="21" s="1"/>
  <c r="BY59" i="21" s="1"/>
  <c r="BY60" i="21" s="1"/>
  <c r="BQ53" i="21"/>
  <c r="BQ56" i="21" s="1"/>
  <c r="BQ59" i="21" s="1"/>
  <c r="BQ60" i="21" s="1"/>
  <c r="BI53" i="21"/>
  <c r="BA53" i="21"/>
  <c r="AS53" i="21"/>
  <c r="AK53" i="21"/>
  <c r="AK56" i="21" s="1"/>
  <c r="AC53" i="21"/>
  <c r="U53" i="21"/>
  <c r="U56" i="21" s="1"/>
  <c r="U59" i="21" s="1"/>
  <c r="U60" i="21" s="1"/>
  <c r="AC56" i="21"/>
  <c r="AC59" i="21" s="1"/>
  <c r="AC60" i="21" s="1"/>
  <c r="M56" i="21"/>
  <c r="AS56" i="21"/>
  <c r="AS59" i="21" s="1"/>
  <c r="AS60" i="21" s="1"/>
  <c r="DE59" i="21"/>
  <c r="DE60" i="21" s="1"/>
  <c r="DS59" i="21"/>
  <c r="DS60" i="21" s="1"/>
  <c r="DK59" i="21"/>
  <c r="DK60" i="21" s="1"/>
  <c r="DM59" i="21"/>
  <c r="DM60" i="21" s="1"/>
  <c r="CO59" i="21"/>
  <c r="CO60" i="21" s="1"/>
  <c r="AK59" i="21"/>
  <c r="AK60" i="21" s="1"/>
  <c r="AA59" i="21"/>
  <c r="AA60" i="21" s="1"/>
  <c r="BG59" i="21"/>
  <c r="BG60" i="21" s="1"/>
  <c r="CM59" i="21"/>
  <c r="CM60" i="21" s="1"/>
  <c r="CG59" i="21"/>
  <c r="CG60" i="21" s="1"/>
  <c r="AI59" i="21"/>
  <c r="AI60" i="21" s="1"/>
  <c r="CU59" i="21"/>
  <c r="CU60" i="21" s="1"/>
  <c r="CW59" i="21"/>
  <c r="CW60" i="21" s="1"/>
  <c r="M59" i="21"/>
  <c r="M60" i="21" s="1"/>
  <c r="GA65" i="22"/>
  <c r="B66" i="22"/>
  <c r="BI56" i="21"/>
  <c r="BI59" i="21" s="1"/>
  <c r="BI60" i="21" s="1"/>
  <c r="L56" i="21"/>
  <c r="L59" i="21" s="1"/>
  <c r="L60" i="21" s="1"/>
  <c r="T56" i="21"/>
  <c r="T59" i="21" s="1"/>
  <c r="T60" i="21" s="1"/>
  <c r="AB56" i="21"/>
  <c r="AB59" i="21" s="1"/>
  <c r="AB60" i="21" s="1"/>
  <c r="AJ56" i="21"/>
  <c r="AJ59" i="21" s="1"/>
  <c r="AJ60" i="21" s="1"/>
  <c r="AR56" i="21"/>
  <c r="AR59" i="21" s="1"/>
  <c r="AR60" i="21" s="1"/>
  <c r="AZ56" i="21"/>
  <c r="AZ59" i="21" s="1"/>
  <c r="AZ60" i="21" s="1"/>
  <c r="BH56" i="21"/>
  <c r="BH59" i="21" s="1"/>
  <c r="BH60" i="21" s="1"/>
  <c r="BP56" i="21"/>
  <c r="BP59" i="21" s="1"/>
  <c r="BP60" i="21" s="1"/>
  <c r="BX56" i="21"/>
  <c r="BX59" i="21" s="1"/>
  <c r="BX60" i="21" s="1"/>
  <c r="CF56" i="21"/>
  <c r="CF59" i="21" s="1"/>
  <c r="CF60" i="21" s="1"/>
  <c r="CN56" i="21"/>
  <c r="CN59" i="21" s="1"/>
  <c r="CN60" i="21" s="1"/>
  <c r="CV56" i="21"/>
  <c r="CV59" i="21" s="1"/>
  <c r="CV60" i="21" s="1"/>
  <c r="DD56" i="21"/>
  <c r="DD59" i="21" s="1"/>
  <c r="DD60" i="21" s="1"/>
  <c r="DL56" i="21"/>
  <c r="DL59" i="21" s="1"/>
  <c r="DL60" i="21" s="1"/>
  <c r="DT56" i="21"/>
  <c r="DT59" i="21" s="1"/>
  <c r="DT60" i="21" s="1"/>
  <c r="BA56" i="21"/>
  <c r="BA59" i="21" s="1"/>
  <c r="BA60" i="21" s="1"/>
  <c r="C53" i="21"/>
  <c r="M51" i="17"/>
  <c r="D60" i="21"/>
  <c r="E61" i="21"/>
  <c r="C52" i="21"/>
  <c r="E10" i="12"/>
  <c r="C15" i="22"/>
  <c r="C13" i="22" s="1"/>
  <c r="C14" i="22"/>
  <c r="D52" i="17"/>
  <c r="D48" i="17"/>
  <c r="D53" i="17"/>
  <c r="D35" i="17"/>
  <c r="E24" i="17"/>
  <c r="E25" i="17" s="1"/>
  <c r="E27" i="17"/>
  <c r="D13" i="17"/>
  <c r="D62" i="17"/>
  <c r="D10" i="17"/>
  <c r="F61" i="21" l="1"/>
  <c r="G61" i="21" s="1"/>
  <c r="H61" i="21" s="1"/>
  <c r="I61" i="21" s="1"/>
  <c r="J61" i="21" s="1"/>
  <c r="K61" i="21" s="1"/>
  <c r="L61" i="21"/>
  <c r="M61" i="21" s="1"/>
  <c r="N61" i="21" s="1"/>
  <c r="O61" i="21" s="1"/>
  <c r="P61" i="21" s="1"/>
  <c r="Q61" i="21" s="1"/>
  <c r="R61" i="21" s="1"/>
  <c r="S61" i="21" s="1"/>
  <c r="T61" i="21" s="1"/>
  <c r="U61" i="21" s="1"/>
  <c r="V61" i="21" s="1"/>
  <c r="W61" i="21" s="1"/>
  <c r="X61" i="21" s="1"/>
  <c r="Y61" i="21" s="1"/>
  <c r="Z61" i="21" s="1"/>
  <c r="AA61" i="21" s="1"/>
  <c r="AB61" i="21" s="1"/>
  <c r="AC61" i="21" s="1"/>
  <c r="AD61" i="21" s="1"/>
  <c r="AE61" i="21" s="1"/>
  <c r="AF61" i="21" s="1"/>
  <c r="AG61" i="21" s="1"/>
  <c r="AH61" i="21" s="1"/>
  <c r="AI61" i="21" s="1"/>
  <c r="AJ61" i="21" s="1"/>
  <c r="AK61" i="21" s="1"/>
  <c r="AL61" i="21" s="1"/>
  <c r="AM61" i="21" s="1"/>
  <c r="AN61" i="21" s="1"/>
  <c r="AO61" i="21" s="1"/>
  <c r="AP61" i="21" s="1"/>
  <c r="AQ61" i="21" s="1"/>
  <c r="AR61" i="21" s="1"/>
  <c r="AS61" i="21" s="1"/>
  <c r="AT61" i="21" s="1"/>
  <c r="AU61" i="21" s="1"/>
  <c r="AV61" i="21" s="1"/>
  <c r="AW61" i="21" s="1"/>
  <c r="AX61" i="21" s="1"/>
  <c r="AY61" i="21" s="1"/>
  <c r="AZ61" i="21" s="1"/>
  <c r="BA61" i="21" s="1"/>
  <c r="BB61" i="21" s="1"/>
  <c r="BC61" i="21" s="1"/>
  <c r="BD61" i="21" s="1"/>
  <c r="BE61" i="21" s="1"/>
  <c r="BF61" i="21" s="1"/>
  <c r="BG61" i="21" s="1"/>
  <c r="BH61" i="21" s="1"/>
  <c r="BI61" i="21" s="1"/>
  <c r="BJ61" i="21" s="1"/>
  <c r="BK61" i="21" s="1"/>
  <c r="BL61" i="21" s="1"/>
  <c r="BM61" i="21" s="1"/>
  <c r="BN61" i="21" s="1"/>
  <c r="BO61" i="21" s="1"/>
  <c r="BP61" i="21" s="1"/>
  <c r="BQ61" i="21" s="1"/>
  <c r="BR61" i="21" s="1"/>
  <c r="BS61" i="21" s="1"/>
  <c r="BT61" i="21" s="1"/>
  <c r="BU61" i="21" s="1"/>
  <c r="BV61" i="21" s="1"/>
  <c r="BW61" i="21" s="1"/>
  <c r="BX61" i="21" s="1"/>
  <c r="BY61" i="21" s="1"/>
  <c r="BZ61" i="21" s="1"/>
  <c r="CA61" i="21" s="1"/>
  <c r="CB61" i="21" s="1"/>
  <c r="CC61" i="21" s="1"/>
  <c r="CD61" i="21" s="1"/>
  <c r="CE61" i="21" s="1"/>
  <c r="CF61" i="21" s="1"/>
  <c r="CG61" i="21" s="1"/>
  <c r="CH61" i="21" s="1"/>
  <c r="CI61" i="21" s="1"/>
  <c r="CJ61" i="21" s="1"/>
  <c r="CK61" i="21" s="1"/>
  <c r="CL61" i="21" s="1"/>
  <c r="CM61" i="21" s="1"/>
  <c r="CN61" i="21" s="1"/>
  <c r="CO61" i="21" s="1"/>
  <c r="CP61" i="21" s="1"/>
  <c r="CQ61" i="21" s="1"/>
  <c r="CR61" i="21" s="1"/>
  <c r="CS61" i="21" s="1"/>
  <c r="CT61" i="21" s="1"/>
  <c r="CU61" i="21" s="1"/>
  <c r="CV61" i="21" s="1"/>
  <c r="CW61" i="21" s="1"/>
  <c r="CX61" i="21" s="1"/>
  <c r="CY61" i="21" s="1"/>
  <c r="CZ61" i="21" s="1"/>
  <c r="DA61" i="21" s="1"/>
  <c r="DB61" i="21" s="1"/>
  <c r="DC61" i="21" s="1"/>
  <c r="DD61" i="21" s="1"/>
  <c r="DE61" i="21" s="1"/>
  <c r="DF61" i="21" s="1"/>
  <c r="DG61" i="21" s="1"/>
  <c r="DH61" i="21" s="1"/>
  <c r="DI61" i="21" s="1"/>
  <c r="DJ61" i="21" s="1"/>
  <c r="DK61" i="21" s="1"/>
  <c r="DL61" i="21" s="1"/>
  <c r="DM61" i="21" s="1"/>
  <c r="DN61" i="21" s="1"/>
  <c r="DO61" i="21" s="1"/>
  <c r="DP61" i="21" s="1"/>
  <c r="DQ61" i="21" s="1"/>
  <c r="DR61" i="21" s="1"/>
  <c r="DS61" i="21" s="1"/>
  <c r="DT61" i="21" s="1"/>
  <c r="C56" i="21"/>
  <c r="C59" i="21"/>
  <c r="C60" i="21"/>
  <c r="C64" i="21" s="1"/>
  <c r="C85" i="19"/>
  <c r="C84" i="19"/>
  <c r="C83" i="19"/>
  <c r="C82" i="19"/>
  <c r="C81" i="19"/>
  <c r="C80" i="19"/>
  <c r="C79" i="19"/>
  <c r="C78" i="19"/>
  <c r="C76" i="19"/>
  <c r="C75" i="19"/>
  <c r="C74" i="19"/>
  <c r="C73" i="19"/>
  <c r="C72" i="19"/>
  <c r="C71" i="19"/>
  <c r="C70" i="19"/>
  <c r="C69" i="19"/>
  <c r="DH55" i="19"/>
  <c r="DI55" i="19"/>
  <c r="DJ55" i="19"/>
  <c r="DK55" i="19"/>
  <c r="DL55" i="19"/>
  <c r="DM55" i="19"/>
  <c r="DN55" i="19"/>
  <c r="DO55" i="19"/>
  <c r="DP55" i="19"/>
  <c r="DQ55" i="19"/>
  <c r="DH51" i="19"/>
  <c r="DI51" i="19"/>
  <c r="DJ51" i="19"/>
  <c r="DK51" i="19"/>
  <c r="DL51" i="19"/>
  <c r="DM51" i="19"/>
  <c r="DN51" i="19"/>
  <c r="DO51" i="19"/>
  <c r="DP51" i="19"/>
  <c r="DQ51" i="19"/>
  <c r="C38" i="19"/>
  <c r="C22" i="19" l="1"/>
  <c r="C21" i="19"/>
  <c r="C20" i="19"/>
  <c r="C19" i="19"/>
  <c r="C18" i="19"/>
  <c r="C17" i="19"/>
  <c r="C16" i="19"/>
  <c r="C15" i="19"/>
  <c r="C14" i="19"/>
  <c r="C13" i="19"/>
  <c r="R7" i="13"/>
  <c r="R6" i="13"/>
  <c r="D33" i="13"/>
  <c r="F60" i="17" l="1"/>
  <c r="E60" i="17"/>
  <c r="E7" i="23" l="1"/>
  <c r="DJ7" i="23"/>
  <c r="DK7" i="23"/>
  <c r="DL7" i="23"/>
  <c r="DM7" i="23"/>
  <c r="DN7" i="23"/>
  <c r="DO7" i="23"/>
  <c r="DP7" i="23"/>
  <c r="DQ7" i="23"/>
  <c r="DR7" i="23"/>
  <c r="DS7" i="23"/>
  <c r="DT7" i="23"/>
  <c r="DI7" i="23"/>
  <c r="CX7" i="23"/>
  <c r="CY7" i="23"/>
  <c r="CZ7" i="23"/>
  <c r="DA7" i="23"/>
  <c r="DB7" i="23"/>
  <c r="DC7" i="23"/>
  <c r="DD7" i="23"/>
  <c r="DE7" i="23"/>
  <c r="DF7" i="23"/>
  <c r="DG7" i="23"/>
  <c r="DH7" i="23"/>
  <c r="CW7" i="23"/>
  <c r="CL7" i="23"/>
  <c r="CM7" i="23"/>
  <c r="CN7" i="23"/>
  <c r="CO7" i="23"/>
  <c r="CP7" i="23"/>
  <c r="CQ7" i="23"/>
  <c r="CR7" i="23"/>
  <c r="CS7" i="23"/>
  <c r="CT7" i="23"/>
  <c r="CU7" i="23"/>
  <c r="CV7" i="23"/>
  <c r="CK7" i="23"/>
  <c r="BZ7" i="23"/>
  <c r="CA7" i="23"/>
  <c r="CB7" i="23"/>
  <c r="CC7" i="23"/>
  <c r="CD7" i="23"/>
  <c r="CE7" i="23"/>
  <c r="CF7" i="23"/>
  <c r="CG7" i="23"/>
  <c r="CH7" i="23"/>
  <c r="CI7" i="23"/>
  <c r="CJ7" i="23"/>
  <c r="BY7" i="23"/>
  <c r="BN7" i="23"/>
  <c r="BO7" i="23"/>
  <c r="BP7" i="23"/>
  <c r="BQ7" i="23"/>
  <c r="BR7" i="23"/>
  <c r="BS7" i="23"/>
  <c r="BT7" i="23"/>
  <c r="BU7" i="23"/>
  <c r="BV7" i="23"/>
  <c r="BW7" i="23"/>
  <c r="BX7" i="23"/>
  <c r="BM7" i="23"/>
  <c r="BB7" i="23"/>
  <c r="BC7" i="23"/>
  <c r="BD7" i="23"/>
  <c r="BE7" i="23"/>
  <c r="BF7" i="23"/>
  <c r="BG7" i="23"/>
  <c r="BH7" i="23"/>
  <c r="BI7" i="23"/>
  <c r="BJ7" i="23"/>
  <c r="BK7" i="23"/>
  <c r="BL7" i="23"/>
  <c r="BA7" i="23"/>
  <c r="AP7" i="23"/>
  <c r="AQ7" i="23"/>
  <c r="AR7" i="23"/>
  <c r="AS7" i="23"/>
  <c r="AT7" i="23"/>
  <c r="AU7" i="23"/>
  <c r="AV7" i="23"/>
  <c r="AW7" i="23"/>
  <c r="AX7" i="23"/>
  <c r="AY7" i="23"/>
  <c r="AZ7" i="23"/>
  <c r="AO7" i="23"/>
  <c r="AD7" i="23"/>
  <c r="AE7" i="23"/>
  <c r="AF7" i="23"/>
  <c r="AG7" i="23"/>
  <c r="AH7" i="23"/>
  <c r="AI7" i="23"/>
  <c r="AJ7" i="23"/>
  <c r="AK7" i="23"/>
  <c r="AL7" i="23"/>
  <c r="AM7" i="23"/>
  <c r="AN7" i="23"/>
  <c r="AC7" i="23"/>
  <c r="Q7" i="23"/>
  <c r="R7" i="23"/>
  <c r="S7" i="23"/>
  <c r="T7" i="23"/>
  <c r="U7" i="23"/>
  <c r="V7" i="23"/>
  <c r="W7" i="23"/>
  <c r="X7" i="23"/>
  <c r="Y7" i="23"/>
  <c r="Z7" i="23"/>
  <c r="AA7" i="23"/>
  <c r="AB7" i="23"/>
  <c r="P7" i="23"/>
  <c r="F7" i="23"/>
  <c r="G7" i="23"/>
  <c r="H7" i="23"/>
  <c r="I7" i="23"/>
  <c r="J7" i="23"/>
  <c r="K7" i="23"/>
  <c r="L7" i="23"/>
  <c r="M7" i="23"/>
  <c r="N7" i="23"/>
  <c r="O7" i="23"/>
  <c r="D18" i="21"/>
  <c r="D23" i="21" s="1"/>
  <c r="I51" i="17"/>
  <c r="C38" i="22"/>
  <c r="B45" i="22" s="1"/>
  <c r="C41" i="22"/>
  <c r="C39" i="22"/>
  <c r="C40" i="22" s="1"/>
  <c r="I50" i="17"/>
  <c r="I52" i="17"/>
  <c r="DJ45" i="22"/>
  <c r="DJ49" i="22" s="1"/>
  <c r="DI45" i="22"/>
  <c r="DI49" i="22" s="1"/>
  <c r="C9" i="23"/>
  <c r="C13" i="23"/>
  <c r="D12"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DI14" i="23"/>
  <c r="DJ14" i="23"/>
  <c r="DK14" i="23"/>
  <c r="DL14" i="23"/>
  <c r="DM14" i="23"/>
  <c r="DN14" i="23"/>
  <c r="DO14" i="23"/>
  <c r="DP14" i="23"/>
  <c r="DQ14" i="23"/>
  <c r="DR14" i="23"/>
  <c r="DS14" i="23"/>
  <c r="DT14" i="23"/>
  <c r="F14" i="23"/>
  <c r="G14" i="23"/>
  <c r="H14" i="23"/>
  <c r="I14" i="23"/>
  <c r="J14" i="23"/>
  <c r="K14" i="23"/>
  <c r="L14" i="23"/>
  <c r="D21" i="23"/>
  <c r="D23" i="23" s="1"/>
  <c r="E14" i="23"/>
  <c r="D15" i="23"/>
  <c r="D16" i="23"/>
  <c r="D18" i="23"/>
  <c r="D48" i="22" l="1"/>
  <c r="L48" i="22"/>
  <c r="T48" i="22"/>
  <c r="AB48" i="22"/>
  <c r="AJ48" i="22"/>
  <c r="AR48" i="22"/>
  <c r="AZ48" i="22"/>
  <c r="BH48" i="22"/>
  <c r="BP48" i="22"/>
  <c r="BX48" i="22"/>
  <c r="CF48" i="22"/>
  <c r="CN48" i="22"/>
  <c r="CV48" i="22"/>
  <c r="DD48" i="22"/>
  <c r="DL48" i="22"/>
  <c r="DT48" i="22"/>
  <c r="EB48" i="22"/>
  <c r="EJ48" i="22"/>
  <c r="ER48" i="22"/>
  <c r="EZ48" i="22"/>
  <c r="FH48" i="22"/>
  <c r="FP48" i="22"/>
  <c r="FX48" i="22"/>
  <c r="AM48" i="22"/>
  <c r="AU48" i="22"/>
  <c r="BC48" i="22"/>
  <c r="BS48" i="22"/>
  <c r="CI48" i="22"/>
  <c r="DO48" i="22"/>
  <c r="EU48" i="22"/>
  <c r="EF48" i="22"/>
  <c r="FL48" i="22"/>
  <c r="FF48" i="22"/>
  <c r="BG48" i="22"/>
  <c r="E48" i="22"/>
  <c r="M48" i="22"/>
  <c r="U48" i="22"/>
  <c r="AC48" i="22"/>
  <c r="AK48" i="22"/>
  <c r="AS48" i="22"/>
  <c r="BA48" i="22"/>
  <c r="BI48" i="22"/>
  <c r="BQ48" i="22"/>
  <c r="BY48" i="22"/>
  <c r="CG48" i="22"/>
  <c r="CO48" i="22"/>
  <c r="CW48" i="22"/>
  <c r="DE48" i="22"/>
  <c r="DM48" i="22"/>
  <c r="DU48" i="22"/>
  <c r="EC48" i="22"/>
  <c r="EK48" i="22"/>
  <c r="ES48" i="22"/>
  <c r="FA48" i="22"/>
  <c r="FI48" i="22"/>
  <c r="FQ48" i="22"/>
  <c r="FY48" i="22"/>
  <c r="W48" i="22"/>
  <c r="CA48" i="22"/>
  <c r="DG48" i="22"/>
  <c r="EE48" i="22"/>
  <c r="FK48" i="22"/>
  <c r="DX48" i="22"/>
  <c r="FD48" i="22"/>
  <c r="FU48" i="22"/>
  <c r="FV48" i="22"/>
  <c r="AI48" i="22"/>
  <c r="DS48" i="22"/>
  <c r="FG48" i="22"/>
  <c r="F48" i="22"/>
  <c r="N48" i="22"/>
  <c r="V48" i="22"/>
  <c r="AD48" i="22"/>
  <c r="AL48" i="22"/>
  <c r="AT48" i="22"/>
  <c r="BB48" i="22"/>
  <c r="BJ48" i="22"/>
  <c r="BR48" i="22"/>
  <c r="BZ48" i="22"/>
  <c r="CH48" i="22"/>
  <c r="CP48" i="22"/>
  <c r="CX48" i="22"/>
  <c r="DF48" i="22"/>
  <c r="DN48" i="22"/>
  <c r="DV48" i="22"/>
  <c r="ED48" i="22"/>
  <c r="EL48" i="22"/>
  <c r="ET48" i="22"/>
  <c r="FB48" i="22"/>
  <c r="FJ48" i="22"/>
  <c r="FR48" i="22"/>
  <c r="FZ48" i="22"/>
  <c r="AE48" i="22"/>
  <c r="BK48" i="22"/>
  <c r="CQ48" i="22"/>
  <c r="DW48" i="22"/>
  <c r="EM48" i="22"/>
  <c r="FC48" i="22"/>
  <c r="C48" i="22"/>
  <c r="EV48" i="22"/>
  <c r="FM48" i="22"/>
  <c r="K48" i="22"/>
  <c r="CE48" i="22"/>
  <c r="EY48" i="22"/>
  <c r="G48" i="22"/>
  <c r="O48" i="22"/>
  <c r="CY48" i="22"/>
  <c r="FS48" i="22"/>
  <c r="EW48" i="22"/>
  <c r="S48" i="22"/>
  <c r="BO48" i="22"/>
  <c r="BW48" i="22"/>
  <c r="DK48" i="22"/>
  <c r="EA48" i="22"/>
  <c r="EQ48" i="22"/>
  <c r="FW48" i="22"/>
  <c r="H48" i="22"/>
  <c r="P48" i="22"/>
  <c r="X48" i="22"/>
  <c r="AF48" i="22"/>
  <c r="AN48" i="22"/>
  <c r="AV48" i="22"/>
  <c r="BD48" i="22"/>
  <c r="BL48" i="22"/>
  <c r="BT48" i="22"/>
  <c r="CB48" i="22"/>
  <c r="CJ48" i="22"/>
  <c r="CR48" i="22"/>
  <c r="CZ48" i="22"/>
  <c r="DH48" i="22"/>
  <c r="DP48" i="22"/>
  <c r="EN48" i="22"/>
  <c r="FT48" i="22"/>
  <c r="FN48" i="22"/>
  <c r="AQ48" i="22"/>
  <c r="DC48" i="22"/>
  <c r="I48" i="22"/>
  <c r="Q48" i="22"/>
  <c r="Y48" i="22"/>
  <c r="AG48" i="22"/>
  <c r="AO48" i="22"/>
  <c r="AW48" i="22"/>
  <c r="BE48" i="22"/>
  <c r="BM48" i="22"/>
  <c r="BU48" i="22"/>
  <c r="CC48" i="22"/>
  <c r="CK48" i="22"/>
  <c r="CS48" i="22"/>
  <c r="DA48" i="22"/>
  <c r="DI48" i="22"/>
  <c r="DQ48" i="22"/>
  <c r="DY48" i="22"/>
  <c r="EG48" i="22"/>
  <c r="EO48" i="22"/>
  <c r="FE48" i="22"/>
  <c r="AA48" i="22"/>
  <c r="CM48" i="22"/>
  <c r="FO48" i="22"/>
  <c r="J48" i="22"/>
  <c r="R48" i="22"/>
  <c r="Z48" i="22"/>
  <c r="AH48" i="22"/>
  <c r="AP48" i="22"/>
  <c r="AX48" i="22"/>
  <c r="BF48" i="22"/>
  <c r="BN48" i="22"/>
  <c r="BV48" i="22"/>
  <c r="CD48" i="22"/>
  <c r="CL48" i="22"/>
  <c r="CT48" i="22"/>
  <c r="DB48" i="22"/>
  <c r="DJ48" i="22"/>
  <c r="DR48" i="22"/>
  <c r="DZ48" i="22"/>
  <c r="EH48" i="22"/>
  <c r="EP48" i="22"/>
  <c r="EX48" i="22"/>
  <c r="AY48" i="22"/>
  <c r="CU48" i="22"/>
  <c r="EI48" i="22"/>
  <c r="DN46" i="22"/>
  <c r="DP25" i="21" s="1"/>
  <c r="C47" i="22"/>
  <c r="E24" i="21" s="1"/>
  <c r="FS47" i="22"/>
  <c r="FK47" i="22"/>
  <c r="FC47" i="22"/>
  <c r="EU47" i="22"/>
  <c r="EM47" i="22"/>
  <c r="EE47" i="22"/>
  <c r="DW47" i="22"/>
  <c r="DO47" i="22"/>
  <c r="DQ24" i="21" s="1"/>
  <c r="FY46" i="22"/>
  <c r="FQ46" i="22"/>
  <c r="FI46" i="22"/>
  <c r="FA46" i="22"/>
  <c r="ES46" i="22"/>
  <c r="EK46" i="22"/>
  <c r="EC46" i="22"/>
  <c r="DU46" i="22"/>
  <c r="DM46" i="22"/>
  <c r="DO25" i="21" s="1"/>
  <c r="FZ47" i="22"/>
  <c r="FR47" i="22"/>
  <c r="FJ47" i="22"/>
  <c r="FB47" i="22"/>
  <c r="ET47" i="22"/>
  <c r="EL47" i="22"/>
  <c r="ED47" i="22"/>
  <c r="DV47" i="22"/>
  <c r="DN47" i="22"/>
  <c r="DP24" i="21" s="1"/>
  <c r="FX46" i="22"/>
  <c r="FP46" i="22"/>
  <c r="FH46" i="22"/>
  <c r="EZ46" i="22"/>
  <c r="ER46" i="22"/>
  <c r="EJ46" i="22"/>
  <c r="EB46" i="22"/>
  <c r="DT46" i="22"/>
  <c r="DL46" i="22"/>
  <c r="DN25" i="21" s="1"/>
  <c r="FA47" i="22"/>
  <c r="DM47" i="22"/>
  <c r="DO24" i="21" s="1"/>
  <c r="FW46" i="22"/>
  <c r="FO46" i="22"/>
  <c r="FG46" i="22"/>
  <c r="EQ46" i="22"/>
  <c r="FY47" i="22"/>
  <c r="EY46" i="22"/>
  <c r="ER47" i="22"/>
  <c r="DL47" i="22"/>
  <c r="DN24" i="21" s="1"/>
  <c r="DJ46" i="22"/>
  <c r="DL25" i="21" s="1"/>
  <c r="EK47" i="22"/>
  <c r="EA46" i="22"/>
  <c r="FP47" i="22"/>
  <c r="FW47" i="22"/>
  <c r="FO47" i="22"/>
  <c r="FG47" i="22"/>
  <c r="EY47" i="22"/>
  <c r="EQ47" i="22"/>
  <c r="EI47" i="22"/>
  <c r="EA47" i="22"/>
  <c r="DS47" i="22"/>
  <c r="DK47" i="22"/>
  <c r="DM24" i="21" s="1"/>
  <c r="FU46" i="22"/>
  <c r="FM46" i="22"/>
  <c r="FE46" i="22"/>
  <c r="EW46" i="22"/>
  <c r="EO46" i="22"/>
  <c r="EG46" i="22"/>
  <c r="DY46" i="22"/>
  <c r="DQ46" i="22"/>
  <c r="DS25" i="21" s="1"/>
  <c r="DI46" i="22"/>
  <c r="DK25" i="21" s="1"/>
  <c r="ES47" i="22"/>
  <c r="DK46" i="22"/>
  <c r="DM25" i="21" s="1"/>
  <c r="EZ47" i="22"/>
  <c r="EJ47" i="22"/>
  <c r="EB47" i="22"/>
  <c r="FV46" i="22"/>
  <c r="FN46" i="22"/>
  <c r="FF46" i="22"/>
  <c r="EX46" i="22"/>
  <c r="EP46" i="22"/>
  <c r="EH46" i="22"/>
  <c r="DZ46" i="22"/>
  <c r="DR46" i="22"/>
  <c r="DT25" i="21" s="1"/>
  <c r="FV47" i="22"/>
  <c r="FN47" i="22"/>
  <c r="FF47" i="22"/>
  <c r="EX47" i="22"/>
  <c r="EP47" i="22"/>
  <c r="EH47" i="22"/>
  <c r="DZ47" i="22"/>
  <c r="DR47" i="22"/>
  <c r="DT24" i="21" s="1"/>
  <c r="DJ47" i="22"/>
  <c r="DL24" i="21" s="1"/>
  <c r="FT46" i="22"/>
  <c r="FL46" i="22"/>
  <c r="FD46" i="22"/>
  <c r="EV46" i="22"/>
  <c r="EN46" i="22"/>
  <c r="EF46" i="22"/>
  <c r="DX46" i="22"/>
  <c r="DP46" i="22"/>
  <c r="DR25" i="21" s="1"/>
  <c r="FI47" i="22"/>
  <c r="DU47" i="22"/>
  <c r="EI46" i="22"/>
  <c r="FH47" i="22"/>
  <c r="FU47" i="22"/>
  <c r="FM47" i="22"/>
  <c r="FE47" i="22"/>
  <c r="EW47" i="22"/>
  <c r="EO47" i="22"/>
  <c r="EG47" i="22"/>
  <c r="DY47" i="22"/>
  <c r="DQ47" i="22"/>
  <c r="DS24" i="21" s="1"/>
  <c r="DI47" i="22"/>
  <c r="DK24" i="21" s="1"/>
  <c r="FS46" i="22"/>
  <c r="FK46" i="22"/>
  <c r="FC46" i="22"/>
  <c r="EU46" i="22"/>
  <c r="EM46" i="22"/>
  <c r="EE46" i="22"/>
  <c r="DW46" i="22"/>
  <c r="DO46" i="22"/>
  <c r="DQ25" i="21" s="1"/>
  <c r="FQ47" i="22"/>
  <c r="EC47" i="22"/>
  <c r="DS46" i="22"/>
  <c r="FX47" i="22"/>
  <c r="DT47" i="22"/>
  <c r="FT47" i="22"/>
  <c r="FL47" i="22"/>
  <c r="FD47" i="22"/>
  <c r="EV47" i="22"/>
  <c r="EN47" i="22"/>
  <c r="EF47" i="22"/>
  <c r="DX47" i="22"/>
  <c r="DP47" i="22"/>
  <c r="DR24" i="21" s="1"/>
  <c r="FZ46" i="22"/>
  <c r="FR46" i="22"/>
  <c r="FJ46" i="22"/>
  <c r="FB46" i="22"/>
  <c r="ET46" i="22"/>
  <c r="EL46" i="22"/>
  <c r="ED46" i="22"/>
  <c r="DV46" i="22"/>
  <c r="B49" i="22"/>
  <c r="C24" i="22"/>
  <c r="C8" i="22"/>
  <c r="C22" i="22"/>
  <c r="C23" i="22" s="1"/>
  <c r="D66" i="22" l="1"/>
  <c r="DL15" i="22"/>
  <c r="DT15" i="22"/>
  <c r="EB15" i="22"/>
  <c r="EJ15" i="22"/>
  <c r="ER15" i="22"/>
  <c r="EZ15" i="22"/>
  <c r="FH15" i="22"/>
  <c r="FP15" i="22"/>
  <c r="FX15" i="22"/>
  <c r="DM15" i="22"/>
  <c r="DU15" i="22"/>
  <c r="EC15" i="22"/>
  <c r="EK15" i="22"/>
  <c r="ES15" i="22"/>
  <c r="FA15" i="22"/>
  <c r="FI15" i="22"/>
  <c r="FQ15" i="22"/>
  <c r="FY15" i="22"/>
  <c r="DN15" i="22"/>
  <c r="DV15" i="22"/>
  <c r="ED15" i="22"/>
  <c r="EL15" i="22"/>
  <c r="ET15" i="22"/>
  <c r="FB15" i="22"/>
  <c r="FJ15" i="22"/>
  <c r="FR15" i="22"/>
  <c r="FZ15" i="22"/>
  <c r="DO15" i="22"/>
  <c r="DW15" i="22"/>
  <c r="EE15" i="22"/>
  <c r="EM15" i="22"/>
  <c r="EU15" i="22"/>
  <c r="FC15" i="22"/>
  <c r="FK15" i="22"/>
  <c r="FS15" i="22"/>
  <c r="DP15" i="22"/>
  <c r="DX15" i="22"/>
  <c r="EF15" i="22"/>
  <c r="EN15" i="22"/>
  <c r="EV15" i="22"/>
  <c r="FD15" i="22"/>
  <c r="FL15" i="22"/>
  <c r="FT15" i="22"/>
  <c r="DJ15" i="22"/>
  <c r="EG15" i="22"/>
  <c r="EY15" i="22"/>
  <c r="FV15" i="22"/>
  <c r="DK15" i="22"/>
  <c r="EH15" i="22"/>
  <c r="FE15" i="22"/>
  <c r="FW15" i="22"/>
  <c r="DQ15" i="22"/>
  <c r="EI15" i="22"/>
  <c r="FF15" i="22"/>
  <c r="DI15" i="22"/>
  <c r="DR15" i="22"/>
  <c r="EO15" i="22"/>
  <c r="FG15" i="22"/>
  <c r="DS15" i="22"/>
  <c r="EP15" i="22"/>
  <c r="FM15" i="22"/>
  <c r="DY15" i="22"/>
  <c r="EQ15" i="22"/>
  <c r="FN15" i="22"/>
  <c r="EA15" i="22"/>
  <c r="EX15" i="22"/>
  <c r="FU15" i="22"/>
  <c r="DZ15" i="22"/>
  <c r="EW15" i="22"/>
  <c r="FO15" i="22"/>
  <c r="DP31" i="22"/>
  <c r="DR10" i="12" s="1"/>
  <c r="DX31" i="22"/>
  <c r="EF31" i="22"/>
  <c r="EN31" i="22"/>
  <c r="EV31" i="22"/>
  <c r="FD31" i="22"/>
  <c r="FL31" i="22"/>
  <c r="FT31" i="22"/>
  <c r="FU31" i="22"/>
  <c r="DI31" i="22"/>
  <c r="DK10" i="12" s="1"/>
  <c r="DQ31" i="22"/>
  <c r="DY31" i="22"/>
  <c r="EG31" i="22"/>
  <c r="EO31" i="22"/>
  <c r="EW31" i="22"/>
  <c r="FE31" i="22"/>
  <c r="FM31" i="22"/>
  <c r="DJ31" i="22"/>
  <c r="DL10" i="12" s="1"/>
  <c r="DR31" i="22"/>
  <c r="DZ31" i="22"/>
  <c r="EH31" i="22"/>
  <c r="EP31" i="22"/>
  <c r="EX31" i="22"/>
  <c r="FF31" i="22"/>
  <c r="FN31" i="22"/>
  <c r="FV31" i="22"/>
  <c r="DK31" i="22"/>
  <c r="DS31" i="22"/>
  <c r="EA31" i="22"/>
  <c r="EI31" i="22"/>
  <c r="EQ31" i="22"/>
  <c r="EY31" i="22"/>
  <c r="FG31" i="22"/>
  <c r="FO31" i="22"/>
  <c r="FW31" i="22"/>
  <c r="DL31" i="22"/>
  <c r="DT31" i="22"/>
  <c r="EB31" i="22"/>
  <c r="EJ31" i="22"/>
  <c r="ER31" i="22"/>
  <c r="EZ31" i="22"/>
  <c r="FH31" i="22"/>
  <c r="FP31" i="22"/>
  <c r="FX31" i="22"/>
  <c r="DV31" i="22"/>
  <c r="ES31" i="22"/>
  <c r="FK31" i="22"/>
  <c r="DW31" i="22"/>
  <c r="ET31" i="22"/>
  <c r="FQ31" i="22"/>
  <c r="EC31" i="22"/>
  <c r="EU31" i="22"/>
  <c r="FR31" i="22"/>
  <c r="EM31" i="22"/>
  <c r="ED31" i="22"/>
  <c r="FA31" i="22"/>
  <c r="FS31" i="22"/>
  <c r="DM31" i="22"/>
  <c r="DO10" i="12" s="1"/>
  <c r="EE31" i="22"/>
  <c r="FB31" i="22"/>
  <c r="FY31" i="22"/>
  <c r="FZ31" i="22"/>
  <c r="DN31" i="22"/>
  <c r="DP10" i="12" s="1"/>
  <c r="EK31" i="22"/>
  <c r="FC31" i="22"/>
  <c r="FJ31" i="22"/>
  <c r="DO31" i="22"/>
  <c r="EL31" i="22"/>
  <c r="FI31" i="22"/>
  <c r="DU31" i="22"/>
  <c r="C46" i="22"/>
  <c r="E25" i="21" s="1"/>
  <c r="DQ10" i="12"/>
  <c r="DK28" i="22"/>
  <c r="DK32" i="22" s="1"/>
  <c r="FT45" i="22"/>
  <c r="FT49" i="22" s="1"/>
  <c r="FL45" i="22"/>
  <c r="FL49" i="22" s="1"/>
  <c r="FD45" i="22"/>
  <c r="FD49" i="22" s="1"/>
  <c r="EV45" i="22"/>
  <c r="EV49" i="22" s="1"/>
  <c r="EN45" i="22"/>
  <c r="EN49" i="22" s="1"/>
  <c r="EF45" i="22"/>
  <c r="EF49" i="22" s="1"/>
  <c r="DX45" i="22"/>
  <c r="DX49" i="22" s="1"/>
  <c r="DP45" i="22"/>
  <c r="DP49" i="22" s="1"/>
  <c r="FS45" i="22"/>
  <c r="FS49" i="22" s="1"/>
  <c r="FK45" i="22"/>
  <c r="FK49" i="22" s="1"/>
  <c r="FC45" i="22"/>
  <c r="FC49" i="22" s="1"/>
  <c r="EU45" i="22"/>
  <c r="EU49" i="22" s="1"/>
  <c r="EM45" i="22"/>
  <c r="EM49" i="22" s="1"/>
  <c r="EE45" i="22"/>
  <c r="EE49" i="22" s="1"/>
  <c r="DW45" i="22"/>
  <c r="DW49" i="22" s="1"/>
  <c r="DO45" i="22"/>
  <c r="DO49" i="22" s="1"/>
  <c r="FZ45" i="22"/>
  <c r="FZ49" i="22" s="1"/>
  <c r="FR45" i="22"/>
  <c r="FR49" i="22" s="1"/>
  <c r="FJ45" i="22"/>
  <c r="FJ49" i="22" s="1"/>
  <c r="FB45" i="22"/>
  <c r="FB49" i="22" s="1"/>
  <c r="ET45" i="22"/>
  <c r="ET49" i="22" s="1"/>
  <c r="EL45" i="22"/>
  <c r="EL49" i="22" s="1"/>
  <c r="ED45" i="22"/>
  <c r="ED49" i="22" s="1"/>
  <c r="DV45" i="22"/>
  <c r="DV49" i="22" s="1"/>
  <c r="DN45" i="22"/>
  <c r="DN49" i="22" s="1"/>
  <c r="FY45" i="22"/>
  <c r="FY49" i="22" s="1"/>
  <c r="FQ45" i="22"/>
  <c r="FQ49" i="22" s="1"/>
  <c r="FI45" i="22"/>
  <c r="FI49" i="22" s="1"/>
  <c r="FA45" i="22"/>
  <c r="FA49" i="22" s="1"/>
  <c r="ES45" i="22"/>
  <c r="ES49" i="22" s="1"/>
  <c r="EK45" i="22"/>
  <c r="EK49" i="22" s="1"/>
  <c r="EC45" i="22"/>
  <c r="EC49" i="22" s="1"/>
  <c r="DU45" i="22"/>
  <c r="DU49" i="22" s="1"/>
  <c r="DM45" i="22"/>
  <c r="DM49" i="22" s="1"/>
  <c r="FX45" i="22"/>
  <c r="FX49" i="22" s="1"/>
  <c r="FP45" i="22"/>
  <c r="FP49" i="22" s="1"/>
  <c r="FH45" i="22"/>
  <c r="FH49" i="22" s="1"/>
  <c r="EZ45" i="22"/>
  <c r="EZ49" i="22" s="1"/>
  <c r="ER45" i="22"/>
  <c r="ER49" i="22" s="1"/>
  <c r="EJ45" i="22"/>
  <c r="EJ49" i="22" s="1"/>
  <c r="EB45" i="22"/>
  <c r="EB49" i="22" s="1"/>
  <c r="DT45" i="22"/>
  <c r="DT49" i="22" s="1"/>
  <c r="DL45" i="22"/>
  <c r="DL49" i="22" s="1"/>
  <c r="FW45" i="22"/>
  <c r="FW49" i="22" s="1"/>
  <c r="FO45" i="22"/>
  <c r="FO49" i="22" s="1"/>
  <c r="FG45" i="22"/>
  <c r="FG49" i="22" s="1"/>
  <c r="EY45" i="22"/>
  <c r="EY49" i="22" s="1"/>
  <c r="EQ45" i="22"/>
  <c r="EQ49" i="22" s="1"/>
  <c r="EI45" i="22"/>
  <c r="EI49" i="22" s="1"/>
  <c r="EA45" i="22"/>
  <c r="EA49" i="22" s="1"/>
  <c r="DS45" i="22"/>
  <c r="DS49" i="22" s="1"/>
  <c r="DK45" i="22"/>
  <c r="DK49" i="22" s="1"/>
  <c r="FV45" i="22"/>
  <c r="FV49" i="22" s="1"/>
  <c r="FN45" i="22"/>
  <c r="FN49" i="22" s="1"/>
  <c r="FF45" i="22"/>
  <c r="FF49" i="22" s="1"/>
  <c r="EX45" i="22"/>
  <c r="EX49" i="22" s="1"/>
  <c r="EP45" i="22"/>
  <c r="EP49" i="22" s="1"/>
  <c r="EH45" i="22"/>
  <c r="EH49" i="22" s="1"/>
  <c r="DZ45" i="22"/>
  <c r="DZ49" i="22" s="1"/>
  <c r="DR45" i="22"/>
  <c r="DR49" i="22" s="1"/>
  <c r="FU45" i="22"/>
  <c r="FU49" i="22" s="1"/>
  <c r="FM45" i="22"/>
  <c r="FM49" i="22" s="1"/>
  <c r="FE45" i="22"/>
  <c r="FE49" i="22" s="1"/>
  <c r="EW45" i="22"/>
  <c r="EW49" i="22" s="1"/>
  <c r="EO45" i="22"/>
  <c r="EO49" i="22" s="1"/>
  <c r="EG45" i="22"/>
  <c r="EG49" i="22" s="1"/>
  <c r="DY45" i="22"/>
  <c r="DY49" i="22" s="1"/>
  <c r="DQ45" i="22"/>
  <c r="DQ49" i="22" s="1"/>
  <c r="FY30" i="22"/>
  <c r="EK30" i="22"/>
  <c r="DU30" i="22"/>
  <c r="EY29" i="22"/>
  <c r="EQ29" i="22"/>
  <c r="EI29" i="22"/>
  <c r="EA29" i="22"/>
  <c r="DS29" i="22"/>
  <c r="DK29" i="22"/>
  <c r="FV28" i="22"/>
  <c r="FV32" i="22" s="1"/>
  <c r="EX28" i="22"/>
  <c r="EX32" i="22" s="1"/>
  <c r="DZ28" i="22"/>
  <c r="DZ32" i="22" s="1"/>
  <c r="DR28" i="22"/>
  <c r="DR32" i="22" s="1"/>
  <c r="DJ28" i="22"/>
  <c r="DJ32" i="22" s="1"/>
  <c r="EC30" i="22"/>
  <c r="FX30" i="22"/>
  <c r="FP30" i="22"/>
  <c r="FH30" i="22"/>
  <c r="EZ30" i="22"/>
  <c r="ER30" i="22"/>
  <c r="EJ30" i="22"/>
  <c r="EB30" i="22"/>
  <c r="DT30" i="22"/>
  <c r="DL30" i="22"/>
  <c r="FV29" i="22"/>
  <c r="FN29" i="22"/>
  <c r="FF29" i="22"/>
  <c r="EX29" i="22"/>
  <c r="EP29" i="22"/>
  <c r="EH29" i="22"/>
  <c r="DZ29" i="22"/>
  <c r="DR29" i="22"/>
  <c r="DJ29" i="22"/>
  <c r="FU28" i="22"/>
  <c r="FU32" i="22" s="1"/>
  <c r="FM28" i="22"/>
  <c r="FM32" i="22" s="1"/>
  <c r="FE28" i="22"/>
  <c r="FE32" i="22" s="1"/>
  <c r="EW28" i="22"/>
  <c r="EW32" i="22" s="1"/>
  <c r="EO28" i="22"/>
  <c r="EO32" i="22" s="1"/>
  <c r="EG28" i="22"/>
  <c r="EG32" i="22" s="1"/>
  <c r="DY28" i="22"/>
  <c r="DY32" i="22" s="1"/>
  <c r="DQ28" i="22"/>
  <c r="DQ32" i="22" s="1"/>
  <c r="DI28" i="22"/>
  <c r="DI32" i="22" s="1"/>
  <c r="ES30" i="22"/>
  <c r="FG29" i="22"/>
  <c r="FN28" i="22"/>
  <c r="FN32" i="22" s="1"/>
  <c r="FW30" i="22"/>
  <c r="FO30" i="22"/>
  <c r="FG30" i="22"/>
  <c r="EY30" i="22"/>
  <c r="EQ30" i="22"/>
  <c r="EI30" i="22"/>
  <c r="EA30" i="22"/>
  <c r="DS30" i="22"/>
  <c r="DK30" i="22"/>
  <c r="FU29" i="22"/>
  <c r="FM29" i="22"/>
  <c r="FE29" i="22"/>
  <c r="EW29" i="22"/>
  <c r="EO29" i="22"/>
  <c r="EG29" i="22"/>
  <c r="DY29" i="22"/>
  <c r="DQ29" i="22"/>
  <c r="DI29" i="22"/>
  <c r="FT28" i="22"/>
  <c r="FT32" i="22" s="1"/>
  <c r="FL28" i="22"/>
  <c r="FL32" i="22" s="1"/>
  <c r="FD28" i="22"/>
  <c r="FD32" i="22" s="1"/>
  <c r="EV28" i="22"/>
  <c r="EV32" i="22" s="1"/>
  <c r="EN28" i="22"/>
  <c r="EN32" i="22" s="1"/>
  <c r="EF28" i="22"/>
  <c r="EF32" i="22" s="1"/>
  <c r="DX28" i="22"/>
  <c r="DX32" i="22" s="1"/>
  <c r="DP28" i="22"/>
  <c r="DP32" i="22" s="1"/>
  <c r="FA30" i="22"/>
  <c r="FO29" i="22"/>
  <c r="FF28" i="22"/>
  <c r="FF32" i="22" s="1"/>
  <c r="DN10" i="12"/>
  <c r="FV30" i="22"/>
  <c r="FN30" i="22"/>
  <c r="FF30" i="22"/>
  <c r="EX30" i="22"/>
  <c r="EP30" i="22"/>
  <c r="EH30" i="22"/>
  <c r="DZ30" i="22"/>
  <c r="DR30" i="22"/>
  <c r="DJ30" i="22"/>
  <c r="FT29" i="22"/>
  <c r="FL29" i="22"/>
  <c r="FD29" i="22"/>
  <c r="EV29" i="22"/>
  <c r="EN29" i="22"/>
  <c r="EF29" i="22"/>
  <c r="DX29" i="22"/>
  <c r="DP29" i="22"/>
  <c r="FS28" i="22"/>
  <c r="FS32" i="22" s="1"/>
  <c r="FK28" i="22"/>
  <c r="FK32" i="22" s="1"/>
  <c r="FC28" i="22"/>
  <c r="FC32" i="22" s="1"/>
  <c r="EU28" i="22"/>
  <c r="EU32" i="22" s="1"/>
  <c r="EM28" i="22"/>
  <c r="EM32" i="22" s="1"/>
  <c r="EE28" i="22"/>
  <c r="EE32" i="22" s="1"/>
  <c r="DW28" i="22"/>
  <c r="DW32" i="22" s="1"/>
  <c r="DO28" i="22"/>
  <c r="DO32" i="22" s="1"/>
  <c r="FQ30" i="22"/>
  <c r="DM30" i="22"/>
  <c r="EH28" i="22"/>
  <c r="EH32" i="22" s="1"/>
  <c r="DM10" i="12"/>
  <c r="FU30" i="22"/>
  <c r="FM30" i="22"/>
  <c r="FE30" i="22"/>
  <c r="EW30" i="22"/>
  <c r="EO30" i="22"/>
  <c r="EG30" i="22"/>
  <c r="DY30" i="22"/>
  <c r="DQ30" i="22"/>
  <c r="DI30" i="22"/>
  <c r="FS29" i="22"/>
  <c r="FK29" i="22"/>
  <c r="FC29" i="22"/>
  <c r="EU29" i="22"/>
  <c r="EM29" i="22"/>
  <c r="EE29" i="22"/>
  <c r="DW29" i="22"/>
  <c r="DO29" i="22"/>
  <c r="FZ28" i="22"/>
  <c r="FZ32" i="22" s="1"/>
  <c r="FR28" i="22"/>
  <c r="FR32" i="22" s="1"/>
  <c r="FJ28" i="22"/>
  <c r="FJ32" i="22" s="1"/>
  <c r="FB28" i="22"/>
  <c r="FB32" i="22" s="1"/>
  <c r="ET28" i="22"/>
  <c r="ET32" i="22" s="1"/>
  <c r="EL28" i="22"/>
  <c r="EL32" i="22" s="1"/>
  <c r="ED28" i="22"/>
  <c r="ED32" i="22" s="1"/>
  <c r="DV28" i="22"/>
  <c r="DV32" i="22" s="1"/>
  <c r="DN28" i="22"/>
  <c r="DN32" i="22" s="1"/>
  <c r="FI30" i="22"/>
  <c r="FW29" i="22"/>
  <c r="EP28" i="22"/>
  <c r="EP32" i="22" s="1"/>
  <c r="DT10" i="12"/>
  <c r="FT30" i="22"/>
  <c r="FL30" i="22"/>
  <c r="FD30" i="22"/>
  <c r="EV30" i="22"/>
  <c r="EN30" i="22"/>
  <c r="EF30" i="22"/>
  <c r="DX30" i="22"/>
  <c r="DP30" i="22"/>
  <c r="FZ29" i="22"/>
  <c r="FR29" i="22"/>
  <c r="FJ29" i="22"/>
  <c r="FB29" i="22"/>
  <c r="ET29" i="22"/>
  <c r="EL29" i="22"/>
  <c r="ED29" i="22"/>
  <c r="DV29" i="22"/>
  <c r="DN29" i="22"/>
  <c r="FY28" i="22"/>
  <c r="FY32" i="22" s="1"/>
  <c r="FQ28" i="22"/>
  <c r="FQ32" i="22" s="1"/>
  <c r="FI28" i="22"/>
  <c r="FI32" i="22" s="1"/>
  <c r="FA28" i="22"/>
  <c r="FA32" i="22" s="1"/>
  <c r="ES28" i="22"/>
  <c r="ES32" i="22" s="1"/>
  <c r="EK28" i="22"/>
  <c r="EK32" i="22" s="1"/>
  <c r="EC28" i="22"/>
  <c r="EC32" i="22" s="1"/>
  <c r="DU28" i="22"/>
  <c r="DU32" i="22" s="1"/>
  <c r="DM28" i="22"/>
  <c r="DM32" i="22" s="1"/>
  <c r="DS10" i="12"/>
  <c r="FS30" i="22"/>
  <c r="FK30" i="22"/>
  <c r="FC30" i="22"/>
  <c r="EU30" i="22"/>
  <c r="EM30" i="22"/>
  <c r="EE30" i="22"/>
  <c r="DW30" i="22"/>
  <c r="DO30" i="22"/>
  <c r="FY29" i="22"/>
  <c r="FQ29" i="22"/>
  <c r="FI29" i="22"/>
  <c r="FA29" i="22"/>
  <c r="ES29" i="22"/>
  <c r="EK29" i="22"/>
  <c r="EC29" i="22"/>
  <c r="DU29" i="22"/>
  <c r="DM29" i="22"/>
  <c r="FX28" i="22"/>
  <c r="FX32" i="22" s="1"/>
  <c r="FP28" i="22"/>
  <c r="FP32" i="22" s="1"/>
  <c r="FH28" i="22"/>
  <c r="FH32" i="22" s="1"/>
  <c r="EZ28" i="22"/>
  <c r="EZ32" i="22" s="1"/>
  <c r="ER28" i="22"/>
  <c r="ER32" i="22" s="1"/>
  <c r="EJ28" i="22"/>
  <c r="EJ32" i="22" s="1"/>
  <c r="EB28" i="22"/>
  <c r="EB32" i="22" s="1"/>
  <c r="DT28" i="22"/>
  <c r="DT32" i="22" s="1"/>
  <c r="DL28" i="22"/>
  <c r="DL32" i="22" s="1"/>
  <c r="FZ30" i="22"/>
  <c r="FR30" i="22"/>
  <c r="FJ30" i="22"/>
  <c r="FB30" i="22"/>
  <c r="ET30" i="22"/>
  <c r="EL30" i="22"/>
  <c r="ED30" i="22"/>
  <c r="DV30" i="22"/>
  <c r="DN30" i="22"/>
  <c r="FX29" i="22"/>
  <c r="FP29" i="22"/>
  <c r="FH29" i="22"/>
  <c r="EZ29" i="22"/>
  <c r="ER29" i="22"/>
  <c r="EJ29" i="22"/>
  <c r="EB29" i="22"/>
  <c r="DT29" i="22"/>
  <c r="DL29" i="22"/>
  <c r="FW28" i="22"/>
  <c r="FW32" i="22" s="1"/>
  <c r="FO28" i="22"/>
  <c r="FO32" i="22" s="1"/>
  <c r="FG28" i="22"/>
  <c r="FG32" i="22" s="1"/>
  <c r="EY28" i="22"/>
  <c r="EY32" i="22" s="1"/>
  <c r="EQ28" i="22"/>
  <c r="EQ32" i="22" s="1"/>
  <c r="EI28" i="22"/>
  <c r="EI32" i="22" s="1"/>
  <c r="EA28" i="22"/>
  <c r="EA32" i="22" s="1"/>
  <c r="DS28" i="22"/>
  <c r="DS32" i="22" s="1"/>
  <c r="C45" i="22" l="1"/>
  <c r="C49" i="22"/>
  <c r="D47" i="22"/>
  <c r="E38" i="12"/>
  <c r="E8" i="23" s="1"/>
  <c r="E2" i="23"/>
  <c r="E3" i="23" s="1"/>
  <c r="E4" i="23" s="1"/>
  <c r="E62" i="22" l="1"/>
  <c r="F64" i="22" s="1"/>
  <c r="F63" i="22" s="1"/>
  <c r="F24" i="21"/>
  <c r="D46" i="22"/>
  <c r="F25" i="21" s="1"/>
  <c r="F2" i="23"/>
  <c r="E66" i="22" l="1"/>
  <c r="G2" i="23"/>
  <c r="F3" i="23"/>
  <c r="F4" i="23" s="1"/>
  <c r="H2" i="23" l="1"/>
  <c r="G3" i="23"/>
  <c r="G4" i="23" s="1"/>
  <c r="F62" i="22" l="1"/>
  <c r="G64" i="22" s="1"/>
  <c r="G63" i="22" s="1"/>
  <c r="I2" i="23"/>
  <c r="H3" i="23"/>
  <c r="H4" i="23" s="1"/>
  <c r="F66" i="22" l="1"/>
  <c r="J2" i="23"/>
  <c r="I3" i="23"/>
  <c r="I4" i="23" s="1"/>
  <c r="K2" i="23" l="1"/>
  <c r="J3" i="23"/>
  <c r="J4" i="23" s="1"/>
  <c r="G62" i="22" l="1"/>
  <c r="H64" i="22" s="1"/>
  <c r="H63" i="22" s="1"/>
  <c r="L2" i="23"/>
  <c r="K3" i="23"/>
  <c r="K4" i="23" s="1"/>
  <c r="H62" i="22" l="1"/>
  <c r="I64" i="22" s="1"/>
  <c r="I63" i="22" s="1"/>
  <c r="G66" i="22"/>
  <c r="L3" i="23"/>
  <c r="L4" i="23" s="1"/>
  <c r="M2" i="23"/>
  <c r="I62" i="22" l="1"/>
  <c r="J64" i="22" s="1"/>
  <c r="J63" i="22" s="1"/>
  <c r="H66" i="22"/>
  <c r="M3" i="23"/>
  <c r="M4" i="23" s="1"/>
  <c r="N2" i="23"/>
  <c r="I66" i="22" l="1"/>
  <c r="J62" i="22"/>
  <c r="K64" i="22" s="1"/>
  <c r="K63" i="22" s="1"/>
  <c r="O2" i="23"/>
  <c r="N3" i="23"/>
  <c r="N4" i="23" s="1"/>
  <c r="J66" i="22" l="1"/>
  <c r="K62" i="22"/>
  <c r="L64" i="22" s="1"/>
  <c r="L63" i="22" s="1"/>
  <c r="P2" i="23"/>
  <c r="O3" i="23"/>
  <c r="O4" i="23" s="1"/>
  <c r="K66" i="22" l="1"/>
  <c r="L62" i="22"/>
  <c r="M64" i="22" s="1"/>
  <c r="M63" i="22" s="1"/>
  <c r="Q2" i="23"/>
  <c r="P3" i="23"/>
  <c r="P4" i="23" s="1"/>
  <c r="L66" i="22" l="1"/>
  <c r="M62" i="22"/>
  <c r="N64" i="22" s="1"/>
  <c r="N63" i="22" s="1"/>
  <c r="R2" i="23"/>
  <c r="Q3" i="23"/>
  <c r="Q4" i="23" s="1"/>
  <c r="M66" i="22" l="1"/>
  <c r="N62" i="22"/>
  <c r="O64" i="22" s="1"/>
  <c r="O63" i="22" s="1"/>
  <c r="S2" i="23"/>
  <c r="R3" i="23"/>
  <c r="R4" i="23" s="1"/>
  <c r="N66" i="22" l="1"/>
  <c r="O62" i="22"/>
  <c r="P64" i="22" s="1"/>
  <c r="P63" i="22" s="1"/>
  <c r="T2" i="23"/>
  <c r="S3" i="23"/>
  <c r="S4" i="23" s="1"/>
  <c r="P62" i="22" l="1"/>
  <c r="Q64" i="22" s="1"/>
  <c r="Q63" i="22" s="1"/>
  <c r="O66" i="22"/>
  <c r="T3" i="23"/>
  <c r="T4" i="23" s="1"/>
  <c r="U2" i="23"/>
  <c r="Q62" i="22" l="1"/>
  <c r="R64" i="22" s="1"/>
  <c r="R63" i="22" s="1"/>
  <c r="P66" i="22"/>
  <c r="U3" i="23"/>
  <c r="U4" i="23" s="1"/>
  <c r="V2" i="23"/>
  <c r="Q66" i="22" l="1"/>
  <c r="R62" i="22"/>
  <c r="S64" i="22" s="1"/>
  <c r="S63" i="22" s="1"/>
  <c r="W2" i="23"/>
  <c r="V3" i="23"/>
  <c r="V4" i="23" s="1"/>
  <c r="R66" i="22" l="1"/>
  <c r="S62" i="22"/>
  <c r="T64" i="22" s="1"/>
  <c r="T63" i="22" s="1"/>
  <c r="X2" i="23"/>
  <c r="W3" i="23"/>
  <c r="W4" i="23" s="1"/>
  <c r="S66" i="22" l="1"/>
  <c r="T62" i="22"/>
  <c r="U64" i="22" s="1"/>
  <c r="U63" i="22" s="1"/>
  <c r="Y2" i="23"/>
  <c r="X3" i="23"/>
  <c r="X4" i="23" s="1"/>
  <c r="T66" i="22" l="1"/>
  <c r="U62" i="22"/>
  <c r="V64" i="22" s="1"/>
  <c r="V63" i="22" s="1"/>
  <c r="Z2" i="23"/>
  <c r="Y3" i="23"/>
  <c r="Y4" i="23" s="1"/>
  <c r="U66" i="22" l="1"/>
  <c r="V62" i="22"/>
  <c r="W64" i="22" s="1"/>
  <c r="W63" i="22" s="1"/>
  <c r="AA2" i="23"/>
  <c r="Z3" i="23"/>
  <c r="Z4" i="23" s="1"/>
  <c r="V66" i="22" l="1"/>
  <c r="W62" i="22"/>
  <c r="X64" i="22" s="1"/>
  <c r="X63" i="22" s="1"/>
  <c r="AB2" i="23"/>
  <c r="AA3" i="23"/>
  <c r="AA4" i="23" s="1"/>
  <c r="X62" i="22" l="1"/>
  <c r="Y64" i="22" s="1"/>
  <c r="Y63" i="22" s="1"/>
  <c r="W66" i="22"/>
  <c r="AB3" i="23"/>
  <c r="AB4" i="23" s="1"/>
  <c r="AC2" i="23"/>
  <c r="Y62" i="22" l="1"/>
  <c r="Z64" i="22" s="1"/>
  <c r="Z63" i="22" s="1"/>
  <c r="X66" i="22"/>
  <c r="AD2" i="23"/>
  <c r="AC3" i="23"/>
  <c r="AC4" i="23" s="1"/>
  <c r="Y66" i="22" l="1"/>
  <c r="Z62" i="22"/>
  <c r="AA64" i="22" s="1"/>
  <c r="AA63" i="22" s="1"/>
  <c r="AE2" i="23"/>
  <c r="AD3" i="23"/>
  <c r="AD4" i="23" s="1"/>
  <c r="Z66" i="22" l="1"/>
  <c r="AA62" i="22"/>
  <c r="AB64" i="22" s="1"/>
  <c r="AB63" i="22" s="1"/>
  <c r="AF2" i="23"/>
  <c r="AE3" i="23"/>
  <c r="AE4" i="23" s="1"/>
  <c r="AA66" i="22" l="1"/>
  <c r="AB62" i="22"/>
  <c r="AC64" i="22" s="1"/>
  <c r="AC63" i="22" s="1"/>
  <c r="AG2" i="23"/>
  <c r="AF3" i="23"/>
  <c r="AF4" i="23" s="1"/>
  <c r="AB66" i="22" l="1"/>
  <c r="AC62" i="22"/>
  <c r="AD64" i="22" s="1"/>
  <c r="AD63" i="22" s="1"/>
  <c r="AH2" i="23"/>
  <c r="AG3" i="23"/>
  <c r="AG4" i="23" s="1"/>
  <c r="AC66" i="22" l="1"/>
  <c r="AD62" i="22"/>
  <c r="AE64" i="22" s="1"/>
  <c r="AE63" i="22" s="1"/>
  <c r="AI2" i="23"/>
  <c r="AH3" i="23"/>
  <c r="AH4" i="23" s="1"/>
  <c r="AD66" i="22" l="1"/>
  <c r="AE62" i="22"/>
  <c r="AF64" i="22" s="1"/>
  <c r="AF63" i="22" s="1"/>
  <c r="AJ2" i="23"/>
  <c r="AI3" i="23"/>
  <c r="AI4" i="23" s="1"/>
  <c r="AF62" i="22" l="1"/>
  <c r="AG64" i="22" s="1"/>
  <c r="AG63" i="22" s="1"/>
  <c r="AE66" i="22"/>
  <c r="AJ3" i="23"/>
  <c r="AJ4" i="23" s="1"/>
  <c r="AK2" i="23"/>
  <c r="AG62" i="22" l="1"/>
  <c r="AH64" i="22" s="1"/>
  <c r="AH63" i="22" s="1"/>
  <c r="AF66" i="22"/>
  <c r="AK3" i="23"/>
  <c r="AK4" i="23" s="1"/>
  <c r="AL2" i="23"/>
  <c r="AG66" i="22" l="1"/>
  <c r="AH62" i="22"/>
  <c r="AI64" i="22" s="1"/>
  <c r="AI63" i="22" s="1"/>
  <c r="AM2" i="23"/>
  <c r="AL3" i="23"/>
  <c r="AL4" i="23" s="1"/>
  <c r="AH66" i="22" l="1"/>
  <c r="AI62" i="22"/>
  <c r="AJ64" i="22" s="1"/>
  <c r="AJ63" i="22" s="1"/>
  <c r="AN2" i="23"/>
  <c r="AM3" i="23"/>
  <c r="AM4" i="23" s="1"/>
  <c r="AI66" i="22" l="1"/>
  <c r="AJ62" i="22"/>
  <c r="AK64" i="22" s="1"/>
  <c r="AK63" i="22" s="1"/>
  <c r="AO2" i="23"/>
  <c r="AN3" i="23"/>
  <c r="AN4" i="23" s="1"/>
  <c r="AJ66" i="22" l="1"/>
  <c r="AK62" i="22"/>
  <c r="AL64" i="22" s="1"/>
  <c r="AL63" i="22" s="1"/>
  <c r="AP2" i="23"/>
  <c r="AO3" i="23"/>
  <c r="AO4" i="23" s="1"/>
  <c r="AK66" i="22" l="1"/>
  <c r="AL62" i="22"/>
  <c r="AM64" i="22" s="1"/>
  <c r="AM63" i="22" s="1"/>
  <c r="AQ2" i="23"/>
  <c r="AP3" i="23"/>
  <c r="AP4" i="23" s="1"/>
  <c r="AL66" i="22" l="1"/>
  <c r="AM62" i="22"/>
  <c r="AN64" i="22" s="1"/>
  <c r="AN63" i="22" s="1"/>
  <c r="AR2" i="23"/>
  <c r="AQ3" i="23"/>
  <c r="AQ4" i="23" s="1"/>
  <c r="AN62" i="22" l="1"/>
  <c r="AO64" i="22" s="1"/>
  <c r="AO63" i="22" s="1"/>
  <c r="AM66" i="22"/>
  <c r="AR3" i="23"/>
  <c r="AR4" i="23" s="1"/>
  <c r="AS2" i="23"/>
  <c r="AO62" i="22" l="1"/>
  <c r="AP64" i="22" s="1"/>
  <c r="AP63" i="22" s="1"/>
  <c r="AN66" i="22"/>
  <c r="AS3" i="23"/>
  <c r="AS4" i="23" s="1"/>
  <c r="AT2" i="23"/>
  <c r="AO66" i="22" l="1"/>
  <c r="AP62" i="22"/>
  <c r="AQ64" i="22" s="1"/>
  <c r="AQ63" i="22" s="1"/>
  <c r="AU2" i="23"/>
  <c r="AT3" i="23"/>
  <c r="AT4" i="23" s="1"/>
  <c r="AP66" i="22" l="1"/>
  <c r="AQ62" i="22"/>
  <c r="AR64" i="22" s="1"/>
  <c r="AR63" i="22" s="1"/>
  <c r="AV2" i="23"/>
  <c r="AU3" i="23"/>
  <c r="AU4" i="23" s="1"/>
  <c r="AQ66" i="22" l="1"/>
  <c r="AR62" i="22"/>
  <c r="AS64" i="22" s="1"/>
  <c r="AS63" i="22" s="1"/>
  <c r="AW2" i="23"/>
  <c r="AV3" i="23"/>
  <c r="AV4" i="23" s="1"/>
  <c r="AR66" i="22" l="1"/>
  <c r="AS62" i="22"/>
  <c r="AT64" i="22" s="1"/>
  <c r="AT63" i="22" s="1"/>
  <c r="AX2" i="23"/>
  <c r="AW3" i="23"/>
  <c r="AW4" i="23" s="1"/>
  <c r="AS66" i="22" l="1"/>
  <c r="AT62" i="22"/>
  <c r="AU64" i="22" s="1"/>
  <c r="AU63" i="22" s="1"/>
  <c r="AY2" i="23"/>
  <c r="AX3" i="23"/>
  <c r="AX4" i="23" s="1"/>
  <c r="AT66" i="22" l="1"/>
  <c r="AU62" i="22"/>
  <c r="AV64" i="22" s="1"/>
  <c r="AV63" i="22" s="1"/>
  <c r="AZ2" i="23"/>
  <c r="AY3" i="23"/>
  <c r="AY4" i="23" s="1"/>
  <c r="AV62" i="22" l="1"/>
  <c r="AW64" i="22" s="1"/>
  <c r="AW63" i="22" s="1"/>
  <c r="AU66" i="22"/>
  <c r="AZ3" i="23"/>
  <c r="AZ4" i="23" s="1"/>
  <c r="BA2" i="23"/>
  <c r="AW62" i="22" l="1"/>
  <c r="AX64" i="22" s="1"/>
  <c r="AX63" i="22" s="1"/>
  <c r="AV66" i="22"/>
  <c r="BA3" i="23"/>
  <c r="BA4" i="23" s="1"/>
  <c r="BB2" i="23"/>
  <c r="AW66" i="22" l="1"/>
  <c r="AX62" i="22"/>
  <c r="AY64" i="22" s="1"/>
  <c r="AY63" i="22" s="1"/>
  <c r="BC2" i="23"/>
  <c r="BB3" i="23"/>
  <c r="BB4" i="23" s="1"/>
  <c r="AX66" i="22" l="1"/>
  <c r="AY62" i="22"/>
  <c r="AZ64" i="22" s="1"/>
  <c r="AZ63" i="22" s="1"/>
  <c r="BD2" i="23"/>
  <c r="BC3" i="23"/>
  <c r="BC4" i="23" s="1"/>
  <c r="AY66" i="22" l="1"/>
  <c r="AZ62" i="22"/>
  <c r="BA64" i="22" s="1"/>
  <c r="BA63" i="22" s="1"/>
  <c r="BE2" i="23"/>
  <c r="BD3" i="23"/>
  <c r="BD4" i="23" s="1"/>
  <c r="AZ66" i="22" l="1"/>
  <c r="BA62" i="22"/>
  <c r="BB64" i="22" s="1"/>
  <c r="BB63" i="22" s="1"/>
  <c r="BF2" i="23"/>
  <c r="BE3" i="23"/>
  <c r="BE4" i="23" s="1"/>
  <c r="BA66" i="22" l="1"/>
  <c r="BB62" i="22"/>
  <c r="BC64" i="22" s="1"/>
  <c r="BC63" i="22" s="1"/>
  <c r="BG2" i="23"/>
  <c r="BF3" i="23"/>
  <c r="BF4" i="23" s="1"/>
  <c r="BB66" i="22" l="1"/>
  <c r="BC62" i="22"/>
  <c r="BD64" i="22" s="1"/>
  <c r="BD63" i="22" s="1"/>
  <c r="BH2" i="23"/>
  <c r="BG3" i="23"/>
  <c r="BG4" i="23" s="1"/>
  <c r="BD62" i="22" l="1"/>
  <c r="BE64" i="22" s="1"/>
  <c r="BE63" i="22" s="1"/>
  <c r="BC66" i="22"/>
  <c r="BH3" i="23"/>
  <c r="BH4" i="23" s="1"/>
  <c r="BI2" i="23"/>
  <c r="BE62" i="22" l="1"/>
  <c r="BF64" i="22" s="1"/>
  <c r="BF63" i="22" s="1"/>
  <c r="BD66" i="22"/>
  <c r="BJ2" i="23"/>
  <c r="BI3" i="23"/>
  <c r="BI4" i="23" s="1"/>
  <c r="BE66" i="22" l="1"/>
  <c r="BF62" i="22"/>
  <c r="BG64" i="22" s="1"/>
  <c r="BG63" i="22" s="1"/>
  <c r="BK2" i="23"/>
  <c r="BJ3" i="23"/>
  <c r="BJ4" i="23" s="1"/>
  <c r="BF66" i="22" l="1"/>
  <c r="BG62" i="22"/>
  <c r="BH64" i="22" s="1"/>
  <c r="BH63" i="22" s="1"/>
  <c r="BL2" i="23"/>
  <c r="BK3" i="23"/>
  <c r="BK4" i="23" s="1"/>
  <c r="BG66" i="22" l="1"/>
  <c r="BH62" i="22"/>
  <c r="BI64" i="22" s="1"/>
  <c r="BI63" i="22" s="1"/>
  <c r="BM2" i="23"/>
  <c r="BL3" i="23"/>
  <c r="BL4" i="23" s="1"/>
  <c r="BH66" i="22" l="1"/>
  <c r="BI62" i="22"/>
  <c r="BJ64" i="22" s="1"/>
  <c r="BJ63" i="22" s="1"/>
  <c r="BN2" i="23"/>
  <c r="BM3" i="23"/>
  <c r="BM4" i="23" s="1"/>
  <c r="BI66" i="22" l="1"/>
  <c r="BJ62" i="22"/>
  <c r="BK64" i="22" s="1"/>
  <c r="BK63" i="22" s="1"/>
  <c r="BO2" i="23"/>
  <c r="BN3" i="23"/>
  <c r="BN4" i="23" s="1"/>
  <c r="BJ66" i="22" l="1"/>
  <c r="BK62" i="22"/>
  <c r="BL64" i="22" s="1"/>
  <c r="BL63" i="22" s="1"/>
  <c r="BP2" i="23"/>
  <c r="BO3" i="23"/>
  <c r="BO4" i="23" s="1"/>
  <c r="BL62" i="22" l="1"/>
  <c r="BM64" i="22" s="1"/>
  <c r="BM63" i="22" s="1"/>
  <c r="BK66" i="22"/>
  <c r="BP3" i="23"/>
  <c r="BP4" i="23" s="1"/>
  <c r="BQ2" i="23"/>
  <c r="BM62" i="22" l="1"/>
  <c r="BN64" i="22" s="1"/>
  <c r="BN63" i="22" s="1"/>
  <c r="BL66" i="22"/>
  <c r="BQ3" i="23"/>
  <c r="BQ4" i="23" s="1"/>
  <c r="BR2" i="23"/>
  <c r="BM66" i="22" l="1"/>
  <c r="BN62" i="22"/>
  <c r="BO64" i="22" s="1"/>
  <c r="BO63" i="22" s="1"/>
  <c r="BS2" i="23"/>
  <c r="BR3" i="23"/>
  <c r="BR4" i="23" s="1"/>
  <c r="BN66" i="22" l="1"/>
  <c r="BO62" i="22"/>
  <c r="BP64" i="22" s="1"/>
  <c r="BP63" i="22" s="1"/>
  <c r="BT2" i="23"/>
  <c r="BS3" i="23"/>
  <c r="BS4" i="23" s="1"/>
  <c r="BO66" i="22" l="1"/>
  <c r="BP62" i="22"/>
  <c r="BQ64" i="22" s="1"/>
  <c r="BQ63" i="22" s="1"/>
  <c r="BU2" i="23"/>
  <c r="BT3" i="23"/>
  <c r="BT4" i="23" s="1"/>
  <c r="BP66" i="22" l="1"/>
  <c r="BQ62" i="22"/>
  <c r="BR64" i="22" s="1"/>
  <c r="BR63" i="22" s="1"/>
  <c r="BV2" i="23"/>
  <c r="BU3" i="23"/>
  <c r="BU4" i="23" s="1"/>
  <c r="BQ66" i="22" l="1"/>
  <c r="BR62" i="22"/>
  <c r="BS64" i="22" s="1"/>
  <c r="BS63" i="22" s="1"/>
  <c r="BW2" i="23"/>
  <c r="BV3" i="23"/>
  <c r="BV4" i="23" s="1"/>
  <c r="BR66" i="22" l="1"/>
  <c r="BS62" i="22"/>
  <c r="BT64" i="22" s="1"/>
  <c r="BT63" i="22" s="1"/>
  <c r="BX2" i="23"/>
  <c r="BW3" i="23"/>
  <c r="BW4" i="23" s="1"/>
  <c r="BT62" i="22" l="1"/>
  <c r="BU64" i="22" s="1"/>
  <c r="BU63" i="22" s="1"/>
  <c r="BS66" i="22"/>
  <c r="BX3" i="23"/>
  <c r="BX4" i="23" s="1"/>
  <c r="BY2" i="23"/>
  <c r="BU62" i="22" l="1"/>
  <c r="BV64" i="22" s="1"/>
  <c r="BV63" i="22" s="1"/>
  <c r="BT66" i="22"/>
  <c r="BY3" i="23"/>
  <c r="BY4" i="23" s="1"/>
  <c r="BZ2" i="23"/>
  <c r="BU66" i="22" l="1"/>
  <c r="BV62" i="22"/>
  <c r="BW64" i="22" s="1"/>
  <c r="BW63" i="22" s="1"/>
  <c r="CA2" i="23"/>
  <c r="BZ3" i="23"/>
  <c r="BZ4" i="23" s="1"/>
  <c r="BV66" i="22" l="1"/>
  <c r="BW62" i="22"/>
  <c r="BX64" i="22" s="1"/>
  <c r="BX63" i="22" s="1"/>
  <c r="CB2" i="23"/>
  <c r="CA3" i="23"/>
  <c r="CA4" i="23" s="1"/>
  <c r="BW66" i="22" l="1"/>
  <c r="BX62" i="22"/>
  <c r="BY64" i="22" s="1"/>
  <c r="BY63" i="22" s="1"/>
  <c r="CC2" i="23"/>
  <c r="CB3" i="23"/>
  <c r="CB4" i="23" s="1"/>
  <c r="BX66" i="22" l="1"/>
  <c r="BY62" i="22"/>
  <c r="BZ64" i="22" s="1"/>
  <c r="BZ63" i="22" s="1"/>
  <c r="CD2" i="23"/>
  <c r="CC3" i="23"/>
  <c r="CC4" i="23" s="1"/>
  <c r="BY66" i="22" l="1"/>
  <c r="BZ62" i="22"/>
  <c r="CA64" i="22" s="1"/>
  <c r="CA63" i="22" s="1"/>
  <c r="CE2" i="23"/>
  <c r="CD3" i="23"/>
  <c r="CD4" i="23" s="1"/>
  <c r="BZ66" i="22" l="1"/>
  <c r="CA62" i="22"/>
  <c r="CB64" i="22" s="1"/>
  <c r="CB63" i="22" s="1"/>
  <c r="CF2" i="23"/>
  <c r="CE3" i="23"/>
  <c r="CE4" i="23" s="1"/>
  <c r="CB62" i="22" l="1"/>
  <c r="CC64" i="22" s="1"/>
  <c r="CC63" i="22" s="1"/>
  <c r="CA66" i="22"/>
  <c r="CF3" i="23"/>
  <c r="CF4" i="23" s="1"/>
  <c r="CG2" i="23"/>
  <c r="CC62" i="22" l="1"/>
  <c r="CD64" i="22" s="1"/>
  <c r="CD63" i="22" s="1"/>
  <c r="CB66" i="22"/>
  <c r="CG3" i="23"/>
  <c r="CG4" i="23" s="1"/>
  <c r="CH2" i="23"/>
  <c r="CC66" i="22" l="1"/>
  <c r="CD62" i="22"/>
  <c r="CE64" i="22" s="1"/>
  <c r="CE63" i="22" s="1"/>
  <c r="CI2" i="23"/>
  <c r="CH3" i="23"/>
  <c r="CH4" i="23" s="1"/>
  <c r="CD66" i="22" l="1"/>
  <c r="CE62" i="22"/>
  <c r="CF64" i="22" s="1"/>
  <c r="CF63" i="22" s="1"/>
  <c r="CJ2" i="23"/>
  <c r="CI3" i="23"/>
  <c r="CI4" i="23" s="1"/>
  <c r="CE66" i="22" l="1"/>
  <c r="CF62" i="22"/>
  <c r="CG64" i="22" s="1"/>
  <c r="CG63" i="22" s="1"/>
  <c r="CK2" i="23"/>
  <c r="CJ3" i="23"/>
  <c r="CJ4" i="23" s="1"/>
  <c r="CF66" i="22" l="1"/>
  <c r="CG62" i="22"/>
  <c r="CH64" i="22" s="1"/>
  <c r="CH63" i="22" s="1"/>
  <c r="CL2" i="23"/>
  <c r="CK3" i="23"/>
  <c r="CK4" i="23" s="1"/>
  <c r="CG66" i="22" l="1"/>
  <c r="CH62" i="22"/>
  <c r="CI64" i="22" s="1"/>
  <c r="CI63" i="22" s="1"/>
  <c r="CM2" i="23"/>
  <c r="CL3" i="23"/>
  <c r="CL4" i="23" s="1"/>
  <c r="CH66" i="22" l="1"/>
  <c r="CI62" i="22"/>
  <c r="CJ64" i="22" s="1"/>
  <c r="CJ63" i="22" s="1"/>
  <c r="CN2" i="23"/>
  <c r="CM3" i="23"/>
  <c r="CM4" i="23" s="1"/>
  <c r="CJ62" i="22" l="1"/>
  <c r="CK64" i="22" s="1"/>
  <c r="CK63" i="22" s="1"/>
  <c r="CI66" i="22"/>
  <c r="CN3" i="23"/>
  <c r="CN4" i="23" s="1"/>
  <c r="CO2" i="23"/>
  <c r="CK62" i="22" l="1"/>
  <c r="CL64" i="22" s="1"/>
  <c r="CL63" i="22" s="1"/>
  <c r="CJ66" i="22"/>
  <c r="CO3" i="23"/>
  <c r="CO4" i="23" s="1"/>
  <c r="CP2" i="23"/>
  <c r="CK66" i="22" l="1"/>
  <c r="CL62" i="22"/>
  <c r="CM64" i="22" s="1"/>
  <c r="CM63" i="22" s="1"/>
  <c r="CQ2" i="23"/>
  <c r="CP3" i="23"/>
  <c r="CP4" i="23" s="1"/>
  <c r="CL66" i="22" l="1"/>
  <c r="CM62" i="22"/>
  <c r="CN64" i="22" s="1"/>
  <c r="CN63" i="22" s="1"/>
  <c r="CR2" i="23"/>
  <c r="CQ3" i="23"/>
  <c r="CQ4" i="23" s="1"/>
  <c r="CM66" i="22" l="1"/>
  <c r="CN62" i="22"/>
  <c r="CO64" i="22" s="1"/>
  <c r="CO63" i="22" s="1"/>
  <c r="CS2" i="23"/>
  <c r="CR3" i="23"/>
  <c r="CR4" i="23" s="1"/>
  <c r="CN66" i="22" l="1"/>
  <c r="CO62" i="22"/>
  <c r="CP64" i="22" s="1"/>
  <c r="CP63" i="22" s="1"/>
  <c r="CT2" i="23"/>
  <c r="CS3" i="23"/>
  <c r="CS4" i="23" s="1"/>
  <c r="CO66" i="22" l="1"/>
  <c r="CP62" i="22"/>
  <c r="CQ64" i="22" s="1"/>
  <c r="CQ63" i="22" s="1"/>
  <c r="CU2" i="23"/>
  <c r="CT3" i="23"/>
  <c r="CT4" i="23" s="1"/>
  <c r="CP66" i="22" l="1"/>
  <c r="CQ62" i="22"/>
  <c r="CR64" i="22" s="1"/>
  <c r="CR63" i="22" s="1"/>
  <c r="CV2" i="23"/>
  <c r="CU3" i="23"/>
  <c r="CU4" i="23" s="1"/>
  <c r="CR62" i="22" l="1"/>
  <c r="CS64" i="22" s="1"/>
  <c r="CS63" i="22" s="1"/>
  <c r="CQ66" i="22"/>
  <c r="CV3" i="23"/>
  <c r="CV4" i="23" s="1"/>
  <c r="CW2" i="23"/>
  <c r="CS62" i="22" l="1"/>
  <c r="CT64" i="22" s="1"/>
  <c r="CT63" i="22" s="1"/>
  <c r="CR66" i="22"/>
  <c r="CW3" i="23"/>
  <c r="CW4" i="23" s="1"/>
  <c r="CX2" i="23"/>
  <c r="CS66" i="22" l="1"/>
  <c r="CT62" i="22"/>
  <c r="CU64" i="22" s="1"/>
  <c r="CU63" i="22" s="1"/>
  <c r="CY2" i="23"/>
  <c r="CX3" i="23"/>
  <c r="CX4" i="23" s="1"/>
  <c r="CT66" i="22" l="1"/>
  <c r="CU62" i="22"/>
  <c r="CV64" i="22" s="1"/>
  <c r="CV63" i="22" s="1"/>
  <c r="CZ2" i="23"/>
  <c r="CY3" i="23"/>
  <c r="CY4" i="23" s="1"/>
  <c r="CU66" i="22" l="1"/>
  <c r="CV62" i="22"/>
  <c r="CW64" i="22" s="1"/>
  <c r="CW63" i="22" s="1"/>
  <c r="DA2" i="23"/>
  <c r="CZ3" i="23"/>
  <c r="CZ4" i="23" s="1"/>
  <c r="CV66" i="22" l="1"/>
  <c r="CW62" i="22"/>
  <c r="CX64" i="22" s="1"/>
  <c r="CX63" i="22" s="1"/>
  <c r="DB2" i="23"/>
  <c r="DA3" i="23"/>
  <c r="DA4" i="23" s="1"/>
  <c r="CW66" i="22" l="1"/>
  <c r="CX62" i="22"/>
  <c r="CY64" i="22" s="1"/>
  <c r="CY63" i="22" s="1"/>
  <c r="DC2" i="23"/>
  <c r="DB3" i="23"/>
  <c r="DB4" i="23" s="1"/>
  <c r="CX66" i="22" l="1"/>
  <c r="CY62" i="22"/>
  <c r="CZ64" i="22" s="1"/>
  <c r="CZ63" i="22" s="1"/>
  <c r="DD2" i="23"/>
  <c r="DC3" i="23"/>
  <c r="DC4" i="23" s="1"/>
  <c r="CZ62" i="22" l="1"/>
  <c r="DA64" i="22" s="1"/>
  <c r="DA63" i="22" s="1"/>
  <c r="CY66" i="22"/>
  <c r="DD3" i="23"/>
  <c r="DD4" i="23" s="1"/>
  <c r="DE2" i="23"/>
  <c r="DA62" i="22" l="1"/>
  <c r="DB64" i="22" s="1"/>
  <c r="DB63" i="22" s="1"/>
  <c r="CZ66" i="22"/>
  <c r="DF2" i="23"/>
  <c r="DE3" i="23"/>
  <c r="DE4" i="23" s="1"/>
  <c r="DA66" i="22" l="1"/>
  <c r="DB62" i="22"/>
  <c r="DC64" i="22" s="1"/>
  <c r="DC63" i="22" s="1"/>
  <c r="DG2" i="23"/>
  <c r="DF3" i="23"/>
  <c r="DF4" i="23" s="1"/>
  <c r="DB66" i="22" l="1"/>
  <c r="DC62" i="22"/>
  <c r="DD64" i="22" s="1"/>
  <c r="DD63" i="22" s="1"/>
  <c r="DH2" i="23"/>
  <c r="DG3" i="23"/>
  <c r="DG4" i="23" s="1"/>
  <c r="DC66" i="22" l="1"/>
  <c r="DD62" i="22"/>
  <c r="DE64" i="22" s="1"/>
  <c r="DE63" i="22" s="1"/>
  <c r="DI2" i="23"/>
  <c r="DH3" i="23"/>
  <c r="DH4" i="23" s="1"/>
  <c r="DD66" i="22" l="1"/>
  <c r="DE62" i="22"/>
  <c r="DF64" i="22" s="1"/>
  <c r="DF63" i="22" s="1"/>
  <c r="DJ2" i="23"/>
  <c r="DI3" i="23"/>
  <c r="DI4" i="23" s="1"/>
  <c r="DE66" i="22" l="1"/>
  <c r="DF62" i="22"/>
  <c r="DG64" i="22" s="1"/>
  <c r="DG63" i="22" s="1"/>
  <c r="DK2" i="23"/>
  <c r="DJ3" i="23"/>
  <c r="DJ4" i="23" s="1"/>
  <c r="DF66" i="22" l="1"/>
  <c r="DG62" i="22"/>
  <c r="DH64" i="22" s="1"/>
  <c r="DH63" i="22" s="1"/>
  <c r="DL2" i="23"/>
  <c r="DK3" i="23"/>
  <c r="DK4" i="23" s="1"/>
  <c r="DG66" i="22" l="1"/>
  <c r="DL3" i="23"/>
  <c r="DL4" i="23" s="1"/>
  <c r="DM2" i="23"/>
  <c r="GA64" i="22" l="1"/>
  <c r="DM3" i="23"/>
  <c r="DM4" i="23" s="1"/>
  <c r="DN2" i="23"/>
  <c r="GA63" i="22" l="1"/>
  <c r="DH62" i="22"/>
  <c r="DH66" i="22" s="1"/>
  <c r="DO2" i="23"/>
  <c r="DN3" i="23"/>
  <c r="DN4" i="23" s="1"/>
  <c r="DP2" i="23" l="1"/>
  <c r="DO3" i="23"/>
  <c r="DO4" i="23" s="1"/>
  <c r="DQ2" i="23" l="1"/>
  <c r="DP3" i="23"/>
  <c r="DP4" i="23" s="1"/>
  <c r="DR2" i="23" l="1"/>
  <c r="DQ3" i="23"/>
  <c r="DQ4" i="23" s="1"/>
  <c r="DS2" i="23" l="1"/>
  <c r="DR3" i="23"/>
  <c r="DR4" i="23" s="1"/>
  <c r="DT2" i="23" l="1"/>
  <c r="DT3" i="23" s="1"/>
  <c r="DT4" i="23" s="1"/>
  <c r="DS3" i="23"/>
  <c r="DS4" i="23" s="1"/>
  <c r="D7" i="21" l="1"/>
  <c r="D8" i="21"/>
  <c r="DK38" i="12"/>
  <c r="DK8" i="23" s="1"/>
  <c r="DL38" i="12"/>
  <c r="DL8" i="23" s="1"/>
  <c r="DM38" i="12"/>
  <c r="DM8" i="23" s="1"/>
  <c r="DN38" i="12"/>
  <c r="DN8" i="23" s="1"/>
  <c r="DO38" i="12"/>
  <c r="DO8" i="23" s="1"/>
  <c r="DP38" i="12"/>
  <c r="DP8" i="23" s="1"/>
  <c r="DQ38" i="12"/>
  <c r="DQ8" i="23" s="1"/>
  <c r="DR38" i="12"/>
  <c r="DR8" i="23" s="1"/>
  <c r="DS38" i="12"/>
  <c r="DS8" i="23" s="1"/>
  <c r="DT38" i="12"/>
  <c r="DT8" i="23" s="1"/>
  <c r="DK39" i="12"/>
  <c r="DL39" i="12"/>
  <c r="DM39" i="12"/>
  <c r="DN39" i="12"/>
  <c r="DO39" i="12"/>
  <c r="DP39" i="12"/>
  <c r="DQ39" i="12"/>
  <c r="DR39" i="12"/>
  <c r="DS39" i="12"/>
  <c r="DT39" i="12"/>
  <c r="DK9" i="12"/>
  <c r="DL9" i="12"/>
  <c r="DM9" i="12"/>
  <c r="DN9" i="12"/>
  <c r="DO9" i="12"/>
  <c r="DP9" i="12"/>
  <c r="DQ9" i="12"/>
  <c r="DR9" i="12"/>
  <c r="DS9" i="12"/>
  <c r="DT9" i="12"/>
  <c r="DI12" i="22" l="1"/>
  <c r="DJ12" i="22"/>
  <c r="D23" i="12"/>
  <c r="C6" i="22"/>
  <c r="C7" i="22" s="1"/>
  <c r="D50" i="17"/>
  <c r="E2" i="21"/>
  <c r="F2" i="21" s="1"/>
  <c r="DK19" i="21"/>
  <c r="DL19" i="21"/>
  <c r="DM19" i="21"/>
  <c r="DN19" i="21"/>
  <c r="DO19" i="21"/>
  <c r="DP19" i="21"/>
  <c r="DQ19" i="21"/>
  <c r="DR19" i="21"/>
  <c r="DS19" i="21"/>
  <c r="DT19" i="21"/>
  <c r="DK20" i="21"/>
  <c r="DL20" i="21"/>
  <c r="DM20" i="21"/>
  <c r="DN20" i="21"/>
  <c r="DO20" i="21"/>
  <c r="DP20" i="21"/>
  <c r="DQ20" i="21"/>
  <c r="DR20" i="21"/>
  <c r="DS20" i="21"/>
  <c r="DT20"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CA21" i="21"/>
  <c r="CB21" i="21"/>
  <c r="CC21" i="21"/>
  <c r="CD21" i="21"/>
  <c r="CE21" i="21"/>
  <c r="CF21" i="21"/>
  <c r="CG21" i="21"/>
  <c r="CH21" i="21"/>
  <c r="CI21" i="21"/>
  <c r="CJ21" i="21"/>
  <c r="CK21" i="21"/>
  <c r="CL21" i="21"/>
  <c r="CM21" i="21"/>
  <c r="CN21" i="21"/>
  <c r="CO21" i="21"/>
  <c r="CP21" i="21"/>
  <c r="CQ21" i="21"/>
  <c r="CR21" i="21"/>
  <c r="CS21" i="21"/>
  <c r="CT21" i="21"/>
  <c r="CU21" i="21"/>
  <c r="CV21" i="21"/>
  <c r="CW21" i="21"/>
  <c r="CX21" i="21"/>
  <c r="CY21" i="21"/>
  <c r="CZ21" i="21"/>
  <c r="DA21" i="21"/>
  <c r="DB21" i="21"/>
  <c r="DC21" i="21"/>
  <c r="DD21" i="21"/>
  <c r="DE21" i="21"/>
  <c r="DF21" i="21"/>
  <c r="DG21" i="21"/>
  <c r="DH21" i="21"/>
  <c r="DI21" i="21"/>
  <c r="DK21" i="21"/>
  <c r="DL21" i="21"/>
  <c r="DM21" i="21"/>
  <c r="DN21" i="21"/>
  <c r="DO21" i="21"/>
  <c r="DP21" i="21"/>
  <c r="DQ21" i="21"/>
  <c r="DR21" i="21"/>
  <c r="DS21" i="21"/>
  <c r="DT21" i="21"/>
  <c r="DK22" i="21"/>
  <c r="DL22" i="21"/>
  <c r="DM22" i="21"/>
  <c r="DN22" i="21"/>
  <c r="DO22" i="21"/>
  <c r="DP22" i="21"/>
  <c r="DQ22" i="21"/>
  <c r="DR22" i="21"/>
  <c r="DS22" i="21"/>
  <c r="DT22" i="21"/>
  <c r="D26" i="21"/>
  <c r="C35" i="21"/>
  <c r="C36" i="21"/>
  <c r="DK37" i="21"/>
  <c r="DL37" i="21"/>
  <c r="DM37" i="21"/>
  <c r="DN37" i="21"/>
  <c r="DO37" i="21"/>
  <c r="DP37" i="21"/>
  <c r="DQ37" i="21"/>
  <c r="DR37" i="21"/>
  <c r="DS37" i="21"/>
  <c r="DT37" i="21"/>
  <c r="DK38" i="21"/>
  <c r="DL38" i="21"/>
  <c r="DM38" i="21"/>
  <c r="DN38" i="21"/>
  <c r="DO38" i="21"/>
  <c r="DP38" i="21"/>
  <c r="DQ38" i="21"/>
  <c r="DR38" i="21"/>
  <c r="DS38" i="21"/>
  <c r="DT38"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BM39" i="21"/>
  <c r="BN39" i="21"/>
  <c r="BO39" i="21"/>
  <c r="BP39" i="21"/>
  <c r="BQ39" i="21"/>
  <c r="BR39" i="21"/>
  <c r="BS39" i="21"/>
  <c r="BT39" i="21"/>
  <c r="BU39" i="21"/>
  <c r="BV39" i="21"/>
  <c r="BW39" i="21"/>
  <c r="BX39" i="21"/>
  <c r="BY39" i="21"/>
  <c r="BZ39" i="21"/>
  <c r="CA39" i="21"/>
  <c r="CB39" i="21"/>
  <c r="CC39" i="21"/>
  <c r="CD39" i="21"/>
  <c r="CE39" i="21"/>
  <c r="CF39" i="21"/>
  <c r="CG39" i="21"/>
  <c r="CH39" i="21"/>
  <c r="CI39" i="21"/>
  <c r="CJ39" i="21"/>
  <c r="CK39" i="21"/>
  <c r="CL39" i="21"/>
  <c r="CM39" i="21"/>
  <c r="CN39" i="21"/>
  <c r="CO39" i="21"/>
  <c r="CP39" i="21"/>
  <c r="CQ39" i="21"/>
  <c r="CR39" i="21"/>
  <c r="CS39" i="21"/>
  <c r="CT39" i="21"/>
  <c r="CU39" i="21"/>
  <c r="CV39" i="21"/>
  <c r="CW39" i="21"/>
  <c r="CX39" i="21"/>
  <c r="CY39" i="21"/>
  <c r="CZ39" i="21"/>
  <c r="DA39" i="21"/>
  <c r="DB39" i="21"/>
  <c r="DC39" i="21"/>
  <c r="DD39" i="21"/>
  <c r="DE39" i="21"/>
  <c r="DF39" i="21"/>
  <c r="DG39" i="21"/>
  <c r="DH39" i="21"/>
  <c r="DI39" i="21"/>
  <c r="DK39" i="21"/>
  <c r="DL39" i="21"/>
  <c r="DM39" i="21"/>
  <c r="DN39" i="21"/>
  <c r="DO39" i="21"/>
  <c r="DP39" i="21"/>
  <c r="DQ39" i="21"/>
  <c r="DR39" i="21"/>
  <c r="DS39" i="21"/>
  <c r="DT39" i="21"/>
  <c r="DK40" i="21"/>
  <c r="DL40" i="21"/>
  <c r="DM40" i="21"/>
  <c r="DN40" i="21"/>
  <c r="DO40" i="21"/>
  <c r="DP40" i="21"/>
  <c r="DQ40" i="21"/>
  <c r="DR40" i="21"/>
  <c r="DS40" i="21"/>
  <c r="DT40" i="21"/>
  <c r="D42" i="21"/>
  <c r="DL23" i="21" l="1"/>
  <c r="DL26" i="21" s="1"/>
  <c r="L38" i="12"/>
  <c r="L8" i="23" s="1"/>
  <c r="T38" i="12"/>
  <c r="T8" i="23" s="1"/>
  <c r="AB38" i="12"/>
  <c r="AB8" i="23" s="1"/>
  <c r="AJ38" i="12"/>
  <c r="AJ8" i="23" s="1"/>
  <c r="AR38" i="12"/>
  <c r="AR8" i="23" s="1"/>
  <c r="AZ38" i="12"/>
  <c r="AZ8" i="23" s="1"/>
  <c r="BH38" i="12"/>
  <c r="BH8" i="23" s="1"/>
  <c r="BP38" i="12"/>
  <c r="BP8" i="23" s="1"/>
  <c r="BX38" i="12"/>
  <c r="BX8" i="23" s="1"/>
  <c r="CF38" i="12"/>
  <c r="CF8" i="23" s="1"/>
  <c r="CN38" i="12"/>
  <c r="CN8" i="23" s="1"/>
  <c r="CV38" i="12"/>
  <c r="CV8" i="23" s="1"/>
  <c r="DD38" i="12"/>
  <c r="DD8" i="23" s="1"/>
  <c r="M38" i="12"/>
  <c r="M8" i="23" s="1"/>
  <c r="U38" i="12"/>
  <c r="U8" i="23" s="1"/>
  <c r="AC38" i="12"/>
  <c r="AC8" i="23" s="1"/>
  <c r="AK38" i="12"/>
  <c r="AK8" i="23" s="1"/>
  <c r="AS38" i="12"/>
  <c r="AS8" i="23" s="1"/>
  <c r="BA38" i="12"/>
  <c r="BA8" i="23" s="1"/>
  <c r="BI38" i="12"/>
  <c r="BI8" i="23" s="1"/>
  <c r="BQ38" i="12"/>
  <c r="BQ8" i="23" s="1"/>
  <c r="BY38" i="12"/>
  <c r="BY8" i="23" s="1"/>
  <c r="CG38" i="12"/>
  <c r="CG8" i="23" s="1"/>
  <c r="CO38" i="12"/>
  <c r="CO8" i="23" s="1"/>
  <c r="CW38" i="12"/>
  <c r="CW8" i="23" s="1"/>
  <c r="DE38" i="12"/>
  <c r="DE8" i="23" s="1"/>
  <c r="F38" i="12"/>
  <c r="F8" i="23" s="1"/>
  <c r="N38" i="12"/>
  <c r="N8" i="23" s="1"/>
  <c r="V38" i="12"/>
  <c r="V8" i="23" s="1"/>
  <c r="AD38" i="12"/>
  <c r="AD8" i="23" s="1"/>
  <c r="AL38" i="12"/>
  <c r="AL8" i="23" s="1"/>
  <c r="AT38" i="12"/>
  <c r="AT8" i="23" s="1"/>
  <c r="BB38" i="12"/>
  <c r="BB8" i="23" s="1"/>
  <c r="BJ38" i="12"/>
  <c r="BJ8" i="23" s="1"/>
  <c r="BR38" i="12"/>
  <c r="BR8" i="23" s="1"/>
  <c r="BZ38" i="12"/>
  <c r="BZ8" i="23" s="1"/>
  <c r="CH38" i="12"/>
  <c r="CH8" i="23" s="1"/>
  <c r="CP38" i="12"/>
  <c r="CP8" i="23" s="1"/>
  <c r="CX38" i="12"/>
  <c r="CX8" i="23" s="1"/>
  <c r="DF38" i="12"/>
  <c r="DF8" i="23" s="1"/>
  <c r="G38" i="12"/>
  <c r="G8" i="23" s="1"/>
  <c r="O38" i="12"/>
  <c r="O8" i="23" s="1"/>
  <c r="W38" i="12"/>
  <c r="W8" i="23" s="1"/>
  <c r="AE38" i="12"/>
  <c r="AE8" i="23" s="1"/>
  <c r="AM38" i="12"/>
  <c r="AM8" i="23" s="1"/>
  <c r="AU38" i="12"/>
  <c r="AU8" i="23" s="1"/>
  <c r="BC38" i="12"/>
  <c r="BC8" i="23" s="1"/>
  <c r="BK38" i="12"/>
  <c r="BK8" i="23" s="1"/>
  <c r="BS38" i="12"/>
  <c r="BS8" i="23" s="1"/>
  <c r="CA38" i="12"/>
  <c r="CA8" i="23" s="1"/>
  <c r="CI38" i="12"/>
  <c r="CI8" i="23" s="1"/>
  <c r="CQ38" i="12"/>
  <c r="CQ8" i="23" s="1"/>
  <c r="CY38" i="12"/>
  <c r="CY8" i="23" s="1"/>
  <c r="DG38" i="12"/>
  <c r="DG8" i="23" s="1"/>
  <c r="H38" i="12"/>
  <c r="H8" i="23" s="1"/>
  <c r="P38" i="12"/>
  <c r="P8" i="23" s="1"/>
  <c r="X38" i="12"/>
  <c r="X8" i="23" s="1"/>
  <c r="AF38" i="12"/>
  <c r="AF8" i="23" s="1"/>
  <c r="AN38" i="12"/>
  <c r="AN8" i="23" s="1"/>
  <c r="AV38" i="12"/>
  <c r="AV8" i="23" s="1"/>
  <c r="BD38" i="12"/>
  <c r="BD8" i="23" s="1"/>
  <c r="BL38" i="12"/>
  <c r="BL8" i="23" s="1"/>
  <c r="BT38" i="12"/>
  <c r="BT8" i="23" s="1"/>
  <c r="CB38" i="12"/>
  <c r="CB8" i="23" s="1"/>
  <c r="CJ38" i="12"/>
  <c r="CJ8" i="23" s="1"/>
  <c r="CR38" i="12"/>
  <c r="CR8" i="23" s="1"/>
  <c r="CZ38" i="12"/>
  <c r="CZ8" i="23" s="1"/>
  <c r="DH38" i="12"/>
  <c r="DH8" i="23" s="1"/>
  <c r="I38" i="12"/>
  <c r="I8" i="23" s="1"/>
  <c r="Q38" i="12"/>
  <c r="Q8" i="23" s="1"/>
  <c r="Y38" i="12"/>
  <c r="Y8" i="23" s="1"/>
  <c r="AG38" i="12"/>
  <c r="AG8" i="23" s="1"/>
  <c r="AO38" i="12"/>
  <c r="AO8" i="23" s="1"/>
  <c r="AW38" i="12"/>
  <c r="AW8" i="23" s="1"/>
  <c r="BE38" i="12"/>
  <c r="BE8" i="23" s="1"/>
  <c r="BM38" i="12"/>
  <c r="BM8" i="23" s="1"/>
  <c r="BU38" i="12"/>
  <c r="BU8" i="23" s="1"/>
  <c r="CC38" i="12"/>
  <c r="CC8" i="23" s="1"/>
  <c r="CK38" i="12"/>
  <c r="CK8" i="23" s="1"/>
  <c r="CS38" i="12"/>
  <c r="CS8" i="23" s="1"/>
  <c r="DA38" i="12"/>
  <c r="DA8" i="23" s="1"/>
  <c r="DI38" i="12"/>
  <c r="DI8" i="23" s="1"/>
  <c r="J38" i="12"/>
  <c r="J8" i="23" s="1"/>
  <c r="R38" i="12"/>
  <c r="R8" i="23" s="1"/>
  <c r="Z38" i="12"/>
  <c r="Z8" i="23" s="1"/>
  <c r="AH38" i="12"/>
  <c r="AH8" i="23" s="1"/>
  <c r="AP38" i="12"/>
  <c r="AP8" i="23" s="1"/>
  <c r="AX38" i="12"/>
  <c r="AX8" i="23" s="1"/>
  <c r="BF38" i="12"/>
  <c r="BF8" i="23" s="1"/>
  <c r="BN38" i="12"/>
  <c r="BN8" i="23" s="1"/>
  <c r="BV38" i="12"/>
  <c r="BV8" i="23" s="1"/>
  <c r="CD38" i="12"/>
  <c r="CD8" i="23" s="1"/>
  <c r="CL38" i="12"/>
  <c r="CL8" i="23" s="1"/>
  <c r="CT38" i="12"/>
  <c r="CT8" i="23" s="1"/>
  <c r="DB38" i="12"/>
  <c r="DB8" i="23" s="1"/>
  <c r="DJ38" i="12"/>
  <c r="DJ8" i="23" s="1"/>
  <c r="K38" i="12"/>
  <c r="K8" i="23" s="1"/>
  <c r="S38" i="12"/>
  <c r="S8" i="23" s="1"/>
  <c r="AA38" i="12"/>
  <c r="AA8" i="23" s="1"/>
  <c r="AI38" i="12"/>
  <c r="AI8" i="23" s="1"/>
  <c r="AQ38" i="12"/>
  <c r="AQ8" i="23" s="1"/>
  <c r="AY38" i="12"/>
  <c r="AY8" i="23" s="1"/>
  <c r="BG38" i="12"/>
  <c r="BG8" i="23" s="1"/>
  <c r="BO38" i="12"/>
  <c r="BO8" i="23" s="1"/>
  <c r="BW38" i="12"/>
  <c r="BW8" i="23" s="1"/>
  <c r="CE38" i="12"/>
  <c r="CE8" i="23" s="1"/>
  <c r="CM38" i="12"/>
  <c r="CM8" i="23" s="1"/>
  <c r="CU38" i="12"/>
  <c r="CU8" i="23" s="1"/>
  <c r="DC38" i="12"/>
  <c r="DC8" i="23" s="1"/>
  <c r="B5" i="19"/>
  <c r="DM23" i="21"/>
  <c r="DM26" i="21" s="1"/>
  <c r="DS23" i="21"/>
  <c r="DS26" i="21" s="1"/>
  <c r="DK23" i="21"/>
  <c r="DK26" i="21" s="1"/>
  <c r="DT23" i="21"/>
  <c r="DT26" i="21" s="1"/>
  <c r="DN23" i="21"/>
  <c r="DN26" i="21" s="1"/>
  <c r="DO41" i="21"/>
  <c r="DO42" i="21" s="1"/>
  <c r="DP41" i="21"/>
  <c r="DP42" i="21" s="1"/>
  <c r="DN41" i="21"/>
  <c r="DN42" i="21" s="1"/>
  <c r="DM41" i="21"/>
  <c r="DM42" i="21" s="1"/>
  <c r="DQ23" i="21"/>
  <c r="DQ26" i="21" s="1"/>
  <c r="DP23" i="21"/>
  <c r="DP26" i="21" s="1"/>
  <c r="DO23" i="21"/>
  <c r="DO26" i="21" s="1"/>
  <c r="DT41" i="21"/>
  <c r="DT42" i="21" s="1"/>
  <c r="DL41" i="21"/>
  <c r="DL42" i="21" s="1"/>
  <c r="DR23" i="21"/>
  <c r="DR26" i="21" s="1"/>
  <c r="E3" i="21"/>
  <c r="E5" i="23" s="1"/>
  <c r="DS41" i="21"/>
  <c r="DS42" i="21" s="1"/>
  <c r="DK41" i="21"/>
  <c r="DK42" i="21" s="1"/>
  <c r="DR41" i="21"/>
  <c r="DR42" i="21" s="1"/>
  <c r="DQ41" i="21"/>
  <c r="DQ42" i="21" s="1"/>
  <c r="F3" i="21"/>
  <c r="F5" i="23" s="1"/>
  <c r="G2" i="21"/>
  <c r="DK6" i="20"/>
  <c r="DL6" i="20"/>
  <c r="DM6" i="20"/>
  <c r="DN6" i="20"/>
  <c r="DO6" i="20"/>
  <c r="DP6" i="20"/>
  <c r="DQ6" i="20"/>
  <c r="DR6" i="20"/>
  <c r="DS6" i="20"/>
  <c r="DT6" i="20"/>
  <c r="C38" i="12" l="1"/>
  <c r="E4" i="21"/>
  <c r="E5" i="21"/>
  <c r="E16" i="21"/>
  <c r="E33" i="21"/>
  <c r="G3" i="21"/>
  <c r="G5" i="23" s="1"/>
  <c r="H2" i="21"/>
  <c r="F4" i="21"/>
  <c r="F5" i="21"/>
  <c r="F16" i="21"/>
  <c r="F33" i="21"/>
  <c r="F21" i="12"/>
  <c r="F21" i="23" s="1"/>
  <c r="F28" i="23" s="1"/>
  <c r="C21" i="22" l="1"/>
  <c r="B28" i="22" s="1"/>
  <c r="H3" i="21"/>
  <c r="H5" i="23" s="1"/>
  <c r="I2" i="21"/>
  <c r="G4" i="21"/>
  <c r="G5" i="21"/>
  <c r="G16" i="21"/>
  <c r="G33" i="21"/>
  <c r="E1" i="20"/>
  <c r="F1" i="20" s="1"/>
  <c r="AN31" i="22" l="1"/>
  <c r="CZ31" i="22"/>
  <c r="AW31" i="22"/>
  <c r="J31" i="22"/>
  <c r="BV31" i="22"/>
  <c r="BX10" i="12" s="1"/>
  <c r="AA31" i="22"/>
  <c r="CM31" i="22"/>
  <c r="CO10" i="12" s="1"/>
  <c r="AJ31" i="22"/>
  <c r="AL10" i="12" s="1"/>
  <c r="CV31" i="22"/>
  <c r="DF31" i="22"/>
  <c r="AU31" i="22"/>
  <c r="G31" i="22"/>
  <c r="BC31" i="22"/>
  <c r="BE10" i="12" s="1"/>
  <c r="AV31" i="22"/>
  <c r="DH31" i="22"/>
  <c r="DJ10" i="12" s="1"/>
  <c r="BE31" i="22"/>
  <c r="BG10" i="12" s="1"/>
  <c r="R31" i="22"/>
  <c r="CD31" i="22"/>
  <c r="AI31" i="22"/>
  <c r="CU31" i="22"/>
  <c r="AR31" i="22"/>
  <c r="AT10" i="12" s="1"/>
  <c r="DD31" i="22"/>
  <c r="BR31" i="22"/>
  <c r="BT10" i="12" s="1"/>
  <c r="AD31" i="22"/>
  <c r="AF10" i="12" s="1"/>
  <c r="BZ31" i="22"/>
  <c r="BD31" i="22"/>
  <c r="BM31" i="22"/>
  <c r="Z31" i="22"/>
  <c r="CL31" i="22"/>
  <c r="AQ31" i="22"/>
  <c r="DC31" i="22"/>
  <c r="DE10" i="12" s="1"/>
  <c r="AZ31" i="22"/>
  <c r="BB10" i="12" s="1"/>
  <c r="CO31" i="22"/>
  <c r="BA31" i="22"/>
  <c r="CA31" i="22"/>
  <c r="CW31" i="22"/>
  <c r="CY10" i="12" s="1"/>
  <c r="BL31" i="22"/>
  <c r="BN10" i="12" s="1"/>
  <c r="I31" i="22"/>
  <c r="BU31" i="22"/>
  <c r="BW10" i="12" s="1"/>
  <c r="AH31" i="22"/>
  <c r="AJ10" i="12" s="1"/>
  <c r="CT31" i="22"/>
  <c r="AY31" i="22"/>
  <c r="BH31" i="22"/>
  <c r="U31" i="22"/>
  <c r="V31" i="22"/>
  <c r="X10" i="12" s="1"/>
  <c r="E31" i="22"/>
  <c r="DG31" i="22"/>
  <c r="DI10" i="12" s="1"/>
  <c r="BS31" i="22"/>
  <c r="BU10" i="12" s="1"/>
  <c r="M31" i="22"/>
  <c r="O31" i="22"/>
  <c r="H31" i="22"/>
  <c r="BT31" i="22"/>
  <c r="BV10" i="12" s="1"/>
  <c r="Q31" i="22"/>
  <c r="CC31" i="22"/>
  <c r="AP31" i="22"/>
  <c r="AR10" i="12" s="1"/>
  <c r="DB31" i="22"/>
  <c r="DD10" i="12" s="1"/>
  <c r="BG31" i="22"/>
  <c r="D31" i="22"/>
  <c r="BP31" i="22"/>
  <c r="AM31" i="22"/>
  <c r="AS31" i="22"/>
  <c r="W31" i="22"/>
  <c r="AL31" i="22"/>
  <c r="AN10" i="12" s="1"/>
  <c r="CP31" i="22"/>
  <c r="CR10" i="12" s="1"/>
  <c r="AE31" i="22"/>
  <c r="CX31" i="22"/>
  <c r="P31" i="22"/>
  <c r="CB31" i="22"/>
  <c r="CD10" i="12" s="1"/>
  <c r="Y31" i="22"/>
  <c r="CK31" i="22"/>
  <c r="AX31" i="22"/>
  <c r="AZ10" i="12" s="1"/>
  <c r="BO31" i="22"/>
  <c r="BQ10" i="12" s="1"/>
  <c r="L31" i="22"/>
  <c r="BX31" i="22"/>
  <c r="BZ10" i="12" s="1"/>
  <c r="BJ31" i="22"/>
  <c r="BK31" i="22"/>
  <c r="BM10" i="12" s="1"/>
  <c r="AT31" i="22"/>
  <c r="AV10" i="12" s="1"/>
  <c r="BB31" i="22"/>
  <c r="X31" i="22"/>
  <c r="Z10" i="12" s="1"/>
  <c r="CJ31" i="22"/>
  <c r="CL10" i="12" s="1"/>
  <c r="AG31" i="22"/>
  <c r="CS31" i="22"/>
  <c r="CU10" i="12" s="1"/>
  <c r="BF31" i="22"/>
  <c r="K31" i="22"/>
  <c r="M10" i="12" s="1"/>
  <c r="BW31" i="22"/>
  <c r="BY10" i="12" s="1"/>
  <c r="T31" i="22"/>
  <c r="CF31" i="22"/>
  <c r="CH10" i="12" s="1"/>
  <c r="CG31" i="22"/>
  <c r="CI10" i="12" s="1"/>
  <c r="CH31" i="22"/>
  <c r="BQ31" i="22"/>
  <c r="BS10" i="12" s="1"/>
  <c r="F31" i="22"/>
  <c r="BY31" i="22"/>
  <c r="CA10" i="12" s="1"/>
  <c r="N31" i="22"/>
  <c r="C31" i="22"/>
  <c r="AF31" i="22"/>
  <c r="AH10" i="12" s="1"/>
  <c r="CR31" i="22"/>
  <c r="CT10" i="12" s="1"/>
  <c r="AO31" i="22"/>
  <c r="DA31" i="22"/>
  <c r="DC10" i="12" s="1"/>
  <c r="BN31" i="22"/>
  <c r="S31" i="22"/>
  <c r="U10" i="12" s="1"/>
  <c r="CE31" i="22"/>
  <c r="CG10" i="12" s="1"/>
  <c r="AB31" i="22"/>
  <c r="AD10" i="12" s="1"/>
  <c r="CN31" i="22"/>
  <c r="CP10" i="12" s="1"/>
  <c r="CY31" i="22"/>
  <c r="DA10" i="12" s="1"/>
  <c r="DE31" i="22"/>
  <c r="CI31" i="22"/>
  <c r="CK10" i="12" s="1"/>
  <c r="AC31" i="22"/>
  <c r="BI31" i="22"/>
  <c r="BK10" i="12" s="1"/>
  <c r="CQ31" i="22"/>
  <c r="CS10" i="12" s="1"/>
  <c r="AK31" i="22"/>
  <c r="AM10" i="12" s="1"/>
  <c r="AI10" i="12"/>
  <c r="BP10" i="12"/>
  <c r="CC10" i="12"/>
  <c r="AP10" i="12"/>
  <c r="DB10" i="12"/>
  <c r="AQ10" i="12"/>
  <c r="L10" i="12"/>
  <c r="AC10" i="12"/>
  <c r="CX10" i="12"/>
  <c r="AU10" i="12"/>
  <c r="DG10" i="12"/>
  <c r="CZ10" i="12"/>
  <c r="AO10" i="12"/>
  <c r="AX10" i="12"/>
  <c r="AY10" i="12"/>
  <c r="T10" i="12"/>
  <c r="CF10" i="12"/>
  <c r="AK10" i="12"/>
  <c r="CW10" i="12"/>
  <c r="DF10" i="12"/>
  <c r="BC10" i="12"/>
  <c r="P10" i="12"/>
  <c r="BF10" i="12"/>
  <c r="AB10" i="12"/>
  <c r="CN10" i="12"/>
  <c r="AS10" i="12"/>
  <c r="CB10" i="12"/>
  <c r="BO10" i="12"/>
  <c r="CV10" i="12"/>
  <c r="BA10" i="12"/>
  <c r="BJ10" i="12"/>
  <c r="BD10" i="12"/>
  <c r="J10" i="12"/>
  <c r="K10" i="12"/>
  <c r="BI10" i="12"/>
  <c r="BR10" i="12"/>
  <c r="O10" i="12"/>
  <c r="CJ10" i="12"/>
  <c r="AW10" i="12"/>
  <c r="AG10" i="12"/>
  <c r="R10" i="12"/>
  <c r="S10" i="12"/>
  <c r="CE10" i="12"/>
  <c r="N10" i="12"/>
  <c r="W10" i="12"/>
  <c r="BL10" i="12"/>
  <c r="DH10" i="12"/>
  <c r="AA10" i="12"/>
  <c r="CM10" i="12"/>
  <c r="BH10" i="12"/>
  <c r="V10" i="12"/>
  <c r="AE10" i="12"/>
  <c r="CQ10" i="12"/>
  <c r="Y10" i="12"/>
  <c r="Q10" i="12"/>
  <c r="C30" i="22"/>
  <c r="B32" i="22"/>
  <c r="I3" i="21"/>
  <c r="I5" i="23" s="1"/>
  <c r="J2" i="21"/>
  <c r="H4" i="21"/>
  <c r="H5" i="21"/>
  <c r="H16" i="21"/>
  <c r="H33" i="21"/>
  <c r="G1" i="20"/>
  <c r="F2" i="20"/>
  <c r="F4" i="20" s="1"/>
  <c r="E2" i="20"/>
  <c r="E4" i="20" s="1"/>
  <c r="C29" i="22" l="1"/>
  <c r="C28" i="22" s="1"/>
  <c r="C32" i="22"/>
  <c r="J3" i="21"/>
  <c r="J5" i="23" s="1"/>
  <c r="K2" i="21"/>
  <c r="I4" i="21"/>
  <c r="I5" i="21"/>
  <c r="I16" i="21"/>
  <c r="I33" i="21"/>
  <c r="E3" i="20"/>
  <c r="F3" i="20"/>
  <c r="H1" i="20"/>
  <c r="G2" i="20"/>
  <c r="G4" i="20" s="1"/>
  <c r="D30" i="22" l="1"/>
  <c r="G10" i="12"/>
  <c r="K3" i="21"/>
  <c r="K5" i="23" s="1"/>
  <c r="L2" i="21"/>
  <c r="J4" i="21"/>
  <c r="J5" i="21"/>
  <c r="J16" i="21"/>
  <c r="J33" i="21"/>
  <c r="G3" i="20"/>
  <c r="I1" i="20"/>
  <c r="H2" i="20"/>
  <c r="H4" i="20" s="1"/>
  <c r="F10" i="12" l="1"/>
  <c r="D29" i="22"/>
  <c r="D28" i="22" s="1"/>
  <c r="E30" i="22" s="1"/>
  <c r="M2" i="21"/>
  <c r="L3" i="21"/>
  <c r="L5" i="23" s="1"/>
  <c r="K4" i="21"/>
  <c r="K5" i="21"/>
  <c r="K16" i="21"/>
  <c r="K33" i="21"/>
  <c r="H3" i="20"/>
  <c r="J1" i="20"/>
  <c r="I2" i="20"/>
  <c r="I4" i="20" s="1"/>
  <c r="L4" i="21" l="1"/>
  <c r="L16" i="21"/>
  <c r="L5" i="21"/>
  <c r="L33" i="21"/>
  <c r="M3" i="21"/>
  <c r="M5" i="23" s="1"/>
  <c r="N2" i="21"/>
  <c r="I3" i="20"/>
  <c r="K1" i="20"/>
  <c r="J2" i="20"/>
  <c r="J4" i="20" s="1"/>
  <c r="N3" i="21" l="1"/>
  <c r="N5" i="23" s="1"/>
  <c r="O2" i="21"/>
  <c r="M4" i="21"/>
  <c r="M5" i="21"/>
  <c r="M16" i="21"/>
  <c r="M33" i="21"/>
  <c r="L1" i="20"/>
  <c r="K2" i="20"/>
  <c r="K4" i="20" s="1"/>
  <c r="J3" i="20"/>
  <c r="O3" i="21" l="1"/>
  <c r="O5" i="23" s="1"/>
  <c r="P2" i="21"/>
  <c r="N4" i="21"/>
  <c r="N5" i="21"/>
  <c r="N16" i="21"/>
  <c r="N33" i="21"/>
  <c r="K3" i="20"/>
  <c r="L2" i="20"/>
  <c r="L4" i="20" s="1"/>
  <c r="M1" i="20"/>
  <c r="P3" i="21" l="1"/>
  <c r="P5" i="23" s="1"/>
  <c r="Q2" i="21"/>
  <c r="O4" i="21"/>
  <c r="O5" i="21"/>
  <c r="O16" i="21"/>
  <c r="O33" i="21"/>
  <c r="N1" i="20"/>
  <c r="M2" i="20"/>
  <c r="M4" i="20" s="1"/>
  <c r="L3" i="20"/>
  <c r="Q3" i="21" l="1"/>
  <c r="Q5" i="23" s="1"/>
  <c r="R2" i="21"/>
  <c r="P4" i="21"/>
  <c r="P5" i="21"/>
  <c r="P16" i="21"/>
  <c r="P33" i="21"/>
  <c r="M3" i="20"/>
  <c r="O1" i="20"/>
  <c r="N2" i="20"/>
  <c r="N4" i="20" s="1"/>
  <c r="R3" i="21" l="1"/>
  <c r="R5" i="23" s="1"/>
  <c r="S2" i="21"/>
  <c r="Q4" i="21"/>
  <c r="Q5" i="21"/>
  <c r="Q16" i="21"/>
  <c r="Q33" i="21"/>
  <c r="P1" i="20"/>
  <c r="O2" i="20"/>
  <c r="O4" i="20" s="1"/>
  <c r="N3" i="20"/>
  <c r="S3" i="21" l="1"/>
  <c r="S5" i="23" s="1"/>
  <c r="T2" i="21"/>
  <c r="R4" i="21"/>
  <c r="R5" i="21"/>
  <c r="R16" i="21"/>
  <c r="R33" i="21"/>
  <c r="O3" i="20"/>
  <c r="Q1" i="20"/>
  <c r="P2" i="20"/>
  <c r="P4" i="20" s="1"/>
  <c r="U2" i="21" l="1"/>
  <c r="T3" i="21"/>
  <c r="T5" i="23" s="1"/>
  <c r="S5" i="21"/>
  <c r="S4" i="21"/>
  <c r="S16" i="21"/>
  <c r="S33" i="21"/>
  <c r="P3" i="20"/>
  <c r="R1" i="20"/>
  <c r="Q2" i="20"/>
  <c r="Q4" i="20" s="1"/>
  <c r="T5" i="21" l="1"/>
  <c r="T4" i="21"/>
  <c r="T16" i="21"/>
  <c r="T33" i="21"/>
  <c r="U3" i="21"/>
  <c r="U5" i="23" s="1"/>
  <c r="V2" i="21"/>
  <c r="Q3" i="20"/>
  <c r="S1" i="20"/>
  <c r="R2" i="20"/>
  <c r="R4" i="20" s="1"/>
  <c r="U4" i="21" l="1"/>
  <c r="U5" i="21"/>
  <c r="U16" i="21"/>
  <c r="U33" i="21"/>
  <c r="V3" i="21"/>
  <c r="V5" i="23" s="1"/>
  <c r="W2" i="21"/>
  <c r="R3" i="20"/>
  <c r="T1" i="20"/>
  <c r="S2" i="20"/>
  <c r="S4" i="20" s="1"/>
  <c r="W3" i="21" l="1"/>
  <c r="W5" i="23" s="1"/>
  <c r="X2" i="21"/>
  <c r="V4" i="21"/>
  <c r="V5" i="21"/>
  <c r="V16" i="21"/>
  <c r="V33" i="21"/>
  <c r="S3" i="20"/>
  <c r="T2" i="20"/>
  <c r="T4" i="20" s="1"/>
  <c r="U1" i="20"/>
  <c r="X3" i="21" l="1"/>
  <c r="X5" i="23" s="1"/>
  <c r="Y2" i="21"/>
  <c r="W4" i="21"/>
  <c r="W5" i="21"/>
  <c r="W16" i="21"/>
  <c r="W33" i="21"/>
  <c r="V1" i="20"/>
  <c r="U2" i="20"/>
  <c r="U4" i="20" s="1"/>
  <c r="T3" i="20"/>
  <c r="Y3" i="21" l="1"/>
  <c r="Y5" i="23" s="1"/>
  <c r="Z2" i="21"/>
  <c r="X4" i="21"/>
  <c r="X5" i="21"/>
  <c r="X16" i="21"/>
  <c r="X33" i="21"/>
  <c r="U3" i="20"/>
  <c r="W1" i="20"/>
  <c r="V2" i="20"/>
  <c r="V4" i="20" s="1"/>
  <c r="Z3" i="21" l="1"/>
  <c r="Z5" i="23" s="1"/>
  <c r="AA2" i="21"/>
  <c r="Y4" i="21"/>
  <c r="Y5" i="21"/>
  <c r="Y16" i="21"/>
  <c r="Y33" i="21"/>
  <c r="V3" i="20"/>
  <c r="X1" i="20"/>
  <c r="W2" i="20"/>
  <c r="W4" i="20" s="1"/>
  <c r="AA3" i="21" l="1"/>
  <c r="AA5" i="23" s="1"/>
  <c r="AB2" i="21"/>
  <c r="Z4" i="21"/>
  <c r="Z5" i="21"/>
  <c r="Z16" i="21"/>
  <c r="Z33" i="21"/>
  <c r="Y1" i="20"/>
  <c r="X2" i="20"/>
  <c r="X4" i="20" s="1"/>
  <c r="W3" i="20"/>
  <c r="AC2" i="21" l="1"/>
  <c r="AB3" i="21"/>
  <c r="AB5" i="23" s="1"/>
  <c r="AA5" i="21"/>
  <c r="AA4" i="21"/>
  <c r="AA16" i="21"/>
  <c r="AA33" i="21"/>
  <c r="X3" i="20"/>
  <c r="Z1" i="20"/>
  <c r="Y2" i="20"/>
  <c r="Y4" i="20" s="1"/>
  <c r="AB5" i="21" l="1"/>
  <c r="AB4" i="21"/>
  <c r="AB16" i="21"/>
  <c r="AB33" i="21"/>
  <c r="AC3" i="21"/>
  <c r="AC5" i="23" s="1"/>
  <c r="AD2" i="21"/>
  <c r="Y3" i="20"/>
  <c r="Z2" i="20"/>
  <c r="Z4" i="20" s="1"/>
  <c r="AA1" i="20"/>
  <c r="AC4" i="21" l="1"/>
  <c r="AC5" i="21"/>
  <c r="AC16" i="21"/>
  <c r="AC33" i="21"/>
  <c r="AD3" i="21"/>
  <c r="AD5" i="23" s="1"/>
  <c r="AE2" i="21"/>
  <c r="AB1" i="20"/>
  <c r="AA2" i="20"/>
  <c r="AA4" i="20" s="1"/>
  <c r="Z3" i="20"/>
  <c r="AE3" i="21" l="1"/>
  <c r="AE5" i="23" s="1"/>
  <c r="AF2" i="21"/>
  <c r="AD4" i="21"/>
  <c r="AD5" i="21"/>
  <c r="AD16" i="21"/>
  <c r="AD33" i="21"/>
  <c r="AA3" i="20"/>
  <c r="AB2" i="20"/>
  <c r="AB4" i="20" s="1"/>
  <c r="AC1" i="20"/>
  <c r="AF3" i="21" l="1"/>
  <c r="AF5" i="23" s="1"/>
  <c r="AG2" i="21"/>
  <c r="AE4" i="21"/>
  <c r="AE5" i="21"/>
  <c r="AE16" i="21"/>
  <c r="AE33" i="21"/>
  <c r="AD1" i="20"/>
  <c r="AC2" i="20"/>
  <c r="AC4" i="20" s="1"/>
  <c r="AB3" i="20"/>
  <c r="AG3" i="21" l="1"/>
  <c r="AG5" i="23" s="1"/>
  <c r="AH2" i="21"/>
  <c r="AF4" i="21"/>
  <c r="AF5" i="21"/>
  <c r="AF16" i="21"/>
  <c r="AF33" i="21"/>
  <c r="AC3" i="20"/>
  <c r="AE1" i="20"/>
  <c r="AD2" i="20"/>
  <c r="AD4" i="20" s="1"/>
  <c r="AH3" i="21" l="1"/>
  <c r="AH5" i="23" s="1"/>
  <c r="AI2" i="21"/>
  <c r="AG4" i="21"/>
  <c r="AG5" i="21"/>
  <c r="AG16" i="21"/>
  <c r="AG33" i="21"/>
  <c r="AD3" i="20"/>
  <c r="AF1" i="20"/>
  <c r="AE2" i="20"/>
  <c r="AE4" i="20" s="1"/>
  <c r="AJ2" i="21" l="1"/>
  <c r="AI3" i="21"/>
  <c r="AI5" i="23" s="1"/>
  <c r="AH4" i="21"/>
  <c r="AH5" i="21"/>
  <c r="AH16" i="21"/>
  <c r="AH33" i="21"/>
  <c r="AE3" i="20"/>
  <c r="AG1" i="20"/>
  <c r="AF2" i="20"/>
  <c r="AF4" i="20" s="1"/>
  <c r="AI4" i="21" l="1"/>
  <c r="AI5" i="21"/>
  <c r="AI16" i="21"/>
  <c r="AI33" i="21"/>
  <c r="AK2" i="21"/>
  <c r="AJ3" i="21"/>
  <c r="AJ5" i="23" s="1"/>
  <c r="AF3" i="20"/>
  <c r="AH1" i="20"/>
  <c r="AG2" i="20"/>
  <c r="AG4" i="20" s="1"/>
  <c r="AK3" i="21" l="1"/>
  <c r="AK5" i="23" s="1"/>
  <c r="AL2" i="21"/>
  <c r="AJ16" i="21"/>
  <c r="AJ4" i="21"/>
  <c r="AJ5" i="21"/>
  <c r="AJ33" i="21"/>
  <c r="AG3" i="20"/>
  <c r="AI1" i="20"/>
  <c r="AH2" i="20"/>
  <c r="AH4" i="20" s="1"/>
  <c r="AL3" i="21" l="1"/>
  <c r="AL5" i="23" s="1"/>
  <c r="AM2" i="21"/>
  <c r="AK4" i="21"/>
  <c r="AK5" i="21"/>
  <c r="AK16" i="21"/>
  <c r="AK33" i="21"/>
  <c r="AH3" i="20"/>
  <c r="AJ1" i="20"/>
  <c r="AI2" i="20"/>
  <c r="AI4" i="20" s="1"/>
  <c r="AM3" i="21" l="1"/>
  <c r="AM5" i="23" s="1"/>
  <c r="AN2" i="21"/>
  <c r="AL4" i="21"/>
  <c r="AL5" i="21"/>
  <c r="AL16" i="21"/>
  <c r="AL33" i="21"/>
  <c r="AI3" i="20"/>
  <c r="AJ2" i="20"/>
  <c r="AJ4" i="20" s="1"/>
  <c r="AK1" i="20"/>
  <c r="AN3" i="21" l="1"/>
  <c r="AN5" i="23" s="1"/>
  <c r="AO2" i="21"/>
  <c r="AM4" i="21"/>
  <c r="AM5" i="21"/>
  <c r="AM16" i="21"/>
  <c r="AM33" i="21"/>
  <c r="AL1" i="20"/>
  <c r="AK2" i="20"/>
  <c r="AK4" i="20" s="1"/>
  <c r="AJ3" i="20"/>
  <c r="AO3" i="21" l="1"/>
  <c r="AO5" i="23" s="1"/>
  <c r="AP2" i="21"/>
  <c r="AN4" i="21"/>
  <c r="AN5" i="21"/>
  <c r="AN16" i="21"/>
  <c r="AN33" i="21"/>
  <c r="AK3" i="20"/>
  <c r="AM1" i="20"/>
  <c r="AL2" i="20"/>
  <c r="AL4" i="20" s="1"/>
  <c r="AP3" i="21" l="1"/>
  <c r="AP5" i="23" s="1"/>
  <c r="AQ2" i="21"/>
  <c r="AO4" i="21"/>
  <c r="AO5" i="21"/>
  <c r="AO16" i="21"/>
  <c r="AO33" i="21"/>
  <c r="AL3" i="20"/>
  <c r="AN1" i="20"/>
  <c r="AM2" i="20"/>
  <c r="AM4" i="20" s="1"/>
  <c r="AQ3" i="21" l="1"/>
  <c r="AQ5" i="23" s="1"/>
  <c r="AR2" i="21"/>
  <c r="AP4" i="21"/>
  <c r="AP5" i="21"/>
  <c r="AP16" i="21"/>
  <c r="AP33" i="21"/>
  <c r="AM3" i="20"/>
  <c r="AN2" i="20"/>
  <c r="AN4" i="20" s="1"/>
  <c r="AO1" i="20"/>
  <c r="AS2" i="21" l="1"/>
  <c r="AR3" i="21"/>
  <c r="AR5" i="23" s="1"/>
  <c r="AQ5" i="21"/>
  <c r="AQ4" i="21"/>
  <c r="AQ16" i="21"/>
  <c r="AQ33" i="21"/>
  <c r="AP1" i="20"/>
  <c r="AO2" i="20"/>
  <c r="AO4" i="20" s="1"/>
  <c r="AN3" i="20"/>
  <c r="AR4" i="21" l="1"/>
  <c r="AR5" i="21"/>
  <c r="AR16" i="21"/>
  <c r="AR33" i="21"/>
  <c r="AS3" i="21"/>
  <c r="AS5" i="23" s="1"/>
  <c r="AT2" i="21"/>
  <c r="AO3" i="20"/>
  <c r="AQ1" i="20"/>
  <c r="AP2" i="20"/>
  <c r="AP4" i="20" s="1"/>
  <c r="AS4" i="21" l="1"/>
  <c r="AS5" i="21"/>
  <c r="AS16" i="21"/>
  <c r="AS33" i="21"/>
  <c r="AT3" i="21"/>
  <c r="AT5" i="23" s="1"/>
  <c r="AU2" i="21"/>
  <c r="AP3" i="20"/>
  <c r="AR1" i="20"/>
  <c r="AQ2" i="20"/>
  <c r="AQ4" i="20" s="1"/>
  <c r="AT4" i="21" l="1"/>
  <c r="AT5" i="21"/>
  <c r="AT16" i="21"/>
  <c r="AT33" i="21"/>
  <c r="AU3" i="21"/>
  <c r="AU5" i="23" s="1"/>
  <c r="AV2" i="21"/>
  <c r="AR2" i="20"/>
  <c r="AR4" i="20" s="1"/>
  <c r="AS1" i="20"/>
  <c r="AQ3" i="20"/>
  <c r="AV3" i="21" l="1"/>
  <c r="AV5" i="23" s="1"/>
  <c r="AW2" i="21"/>
  <c r="AU4" i="21"/>
  <c r="AU5" i="21"/>
  <c r="AU16" i="21"/>
  <c r="AU33" i="21"/>
  <c r="AT1" i="20"/>
  <c r="AS2" i="20"/>
  <c r="AS4" i="20" s="1"/>
  <c r="AR3" i="20"/>
  <c r="AW3" i="21" l="1"/>
  <c r="AW5" i="23" s="1"/>
  <c r="AX2" i="21"/>
  <c r="AV4" i="21"/>
  <c r="AV5" i="21"/>
  <c r="AV16" i="21"/>
  <c r="AV33" i="21"/>
  <c r="AS3" i="20"/>
  <c r="AU1" i="20"/>
  <c r="AT2" i="20"/>
  <c r="AT4" i="20" s="1"/>
  <c r="AX3" i="21" l="1"/>
  <c r="AX5" i="23" s="1"/>
  <c r="AY2" i="21"/>
  <c r="AW4" i="21"/>
  <c r="AW5" i="21"/>
  <c r="AW16" i="21"/>
  <c r="AW33" i="21"/>
  <c r="AT3" i="20"/>
  <c r="AV1" i="20"/>
  <c r="AU2" i="20"/>
  <c r="AU4" i="20" s="1"/>
  <c r="AY3" i="21" l="1"/>
  <c r="AY5" i="23" s="1"/>
  <c r="AZ2" i="21"/>
  <c r="AX4" i="21"/>
  <c r="AX5" i="21"/>
  <c r="AX16" i="21"/>
  <c r="AX33" i="21"/>
  <c r="AW1" i="20"/>
  <c r="AV2" i="20"/>
  <c r="AV4" i="20" s="1"/>
  <c r="AU3" i="20"/>
  <c r="BA2" i="21" l="1"/>
  <c r="AZ3" i="21"/>
  <c r="AZ5" i="23" s="1"/>
  <c r="AY4" i="21"/>
  <c r="AY5" i="21"/>
  <c r="AY16" i="21"/>
  <c r="AY33" i="21"/>
  <c r="AV3" i="20"/>
  <c r="AX1" i="20"/>
  <c r="AW2" i="20"/>
  <c r="AW4" i="20" s="1"/>
  <c r="AZ4" i="21" l="1"/>
  <c r="AZ5" i="21"/>
  <c r="AZ16" i="21"/>
  <c r="AZ33" i="21"/>
  <c r="BA3" i="21"/>
  <c r="BA5" i="23" s="1"/>
  <c r="BB2" i="21"/>
  <c r="AW3" i="20"/>
  <c r="AY1" i="20"/>
  <c r="AX2" i="20"/>
  <c r="AX4" i="20" s="1"/>
  <c r="BB3" i="21" l="1"/>
  <c r="BB5" i="23" s="1"/>
  <c r="BC2" i="21"/>
  <c r="BA4" i="21"/>
  <c r="BA5" i="21"/>
  <c r="BA16" i="21"/>
  <c r="BA33" i="21"/>
  <c r="AZ1" i="20"/>
  <c r="AY2" i="20"/>
  <c r="AY4" i="20" s="1"/>
  <c r="AX3" i="20"/>
  <c r="BC3" i="21" l="1"/>
  <c r="BC5" i="23" s="1"/>
  <c r="BD2" i="21"/>
  <c r="BB4" i="21"/>
  <c r="BB5" i="21"/>
  <c r="BB16" i="21"/>
  <c r="BB33" i="21"/>
  <c r="AY3" i="20"/>
  <c r="AZ2" i="20"/>
  <c r="AZ4" i="20" s="1"/>
  <c r="BA1" i="20"/>
  <c r="BD3" i="21" l="1"/>
  <c r="BD5" i="23" s="1"/>
  <c r="BE2" i="21"/>
  <c r="BC4" i="21"/>
  <c r="BC16" i="21"/>
  <c r="BC5" i="21"/>
  <c r="BC33" i="21"/>
  <c r="BB1" i="20"/>
  <c r="BA2" i="20"/>
  <c r="BA4" i="20" s="1"/>
  <c r="AZ3" i="20"/>
  <c r="BE3" i="21" l="1"/>
  <c r="BE5" i="23" s="1"/>
  <c r="BF2" i="21"/>
  <c r="BD4" i="21"/>
  <c r="BD5" i="21"/>
  <c r="BD16" i="21"/>
  <c r="BD33" i="21"/>
  <c r="BA3" i="20"/>
  <c r="BC1" i="20"/>
  <c r="BB2" i="20"/>
  <c r="BB4" i="20" s="1"/>
  <c r="BF3" i="21" l="1"/>
  <c r="BF5" i="23" s="1"/>
  <c r="BG2" i="21"/>
  <c r="BE4" i="21"/>
  <c r="BE5" i="21"/>
  <c r="BE16" i="21"/>
  <c r="BE33" i="21"/>
  <c r="BB3" i="20"/>
  <c r="BD1" i="20"/>
  <c r="BC2" i="20"/>
  <c r="BC4" i="20" s="1"/>
  <c r="BG3" i="21" l="1"/>
  <c r="BG5" i="23" s="1"/>
  <c r="BH2" i="21"/>
  <c r="BF4" i="21"/>
  <c r="BF5" i="21"/>
  <c r="BF16" i="21"/>
  <c r="BF33" i="21"/>
  <c r="BC3" i="20"/>
  <c r="BE1" i="20"/>
  <c r="BD2" i="20"/>
  <c r="BD4" i="20" s="1"/>
  <c r="BI2" i="21" l="1"/>
  <c r="BH3" i="21"/>
  <c r="BH5" i="23" s="1"/>
  <c r="BG5" i="21"/>
  <c r="BG4" i="21"/>
  <c r="BG16" i="21"/>
  <c r="BG33" i="21"/>
  <c r="BD3" i="20"/>
  <c r="BF1" i="20"/>
  <c r="BE2" i="20"/>
  <c r="BE4" i="20" s="1"/>
  <c r="BH5" i="21" l="1"/>
  <c r="BH4" i="21"/>
  <c r="BH16" i="21"/>
  <c r="BH33" i="21"/>
  <c r="BI3" i="21"/>
  <c r="BI5" i="23" s="1"/>
  <c r="BJ2" i="21"/>
  <c r="BE3" i="20"/>
  <c r="BF2" i="20"/>
  <c r="BF4" i="20" s="1"/>
  <c r="BG1" i="20"/>
  <c r="BJ3" i="21" l="1"/>
  <c r="BJ5" i="23" s="1"/>
  <c r="BK2" i="21"/>
  <c r="BI4" i="21"/>
  <c r="BI5" i="21"/>
  <c r="BI16" i="21"/>
  <c r="BI33" i="21"/>
  <c r="BH1" i="20"/>
  <c r="BG2" i="20"/>
  <c r="BG4" i="20" s="1"/>
  <c r="BF3" i="20"/>
  <c r="BK3" i="21" l="1"/>
  <c r="BK5" i="23" s="1"/>
  <c r="BL2" i="21"/>
  <c r="BJ4" i="21"/>
  <c r="BJ5" i="21"/>
  <c r="BJ16" i="21"/>
  <c r="BJ33" i="21"/>
  <c r="BG3" i="20"/>
  <c r="BH2" i="20"/>
  <c r="BH4" i="20" s="1"/>
  <c r="BI1" i="20"/>
  <c r="BL3" i="21" l="1"/>
  <c r="BL5" i="23" s="1"/>
  <c r="BM2" i="21"/>
  <c r="BK4" i="21"/>
  <c r="BK5" i="21"/>
  <c r="BK16" i="21"/>
  <c r="BK33" i="21"/>
  <c r="BJ1" i="20"/>
  <c r="BI2" i="20"/>
  <c r="BI4" i="20" s="1"/>
  <c r="BH3" i="20"/>
  <c r="BM3" i="21" l="1"/>
  <c r="BM5" i="23" s="1"/>
  <c r="BN2" i="21"/>
  <c r="BL4" i="21"/>
  <c r="BL5" i="21"/>
  <c r="BL16" i="21"/>
  <c r="BL33" i="21"/>
  <c r="BI3" i="20"/>
  <c r="BK1" i="20"/>
  <c r="BJ2" i="20"/>
  <c r="BJ4" i="20" s="1"/>
  <c r="BN3" i="21" l="1"/>
  <c r="BN5" i="23" s="1"/>
  <c r="BO2" i="21"/>
  <c r="BM4" i="21"/>
  <c r="BM5" i="21"/>
  <c r="BM16" i="21"/>
  <c r="BM33" i="21"/>
  <c r="BJ3" i="20"/>
  <c r="BL1" i="20"/>
  <c r="BK2" i="20"/>
  <c r="BK4" i="20" s="1"/>
  <c r="BP2" i="21" l="1"/>
  <c r="BO3" i="21"/>
  <c r="BO5" i="23" s="1"/>
  <c r="BN4" i="21"/>
  <c r="BN5" i="21"/>
  <c r="BN16" i="21"/>
  <c r="BN33" i="21"/>
  <c r="BK3" i="20"/>
  <c r="BM1" i="20"/>
  <c r="BL2" i="20"/>
  <c r="BL4" i="20" s="1"/>
  <c r="BO5" i="21" l="1"/>
  <c r="BO4" i="21"/>
  <c r="BO16" i="21"/>
  <c r="BO33" i="21"/>
  <c r="BQ2" i="21"/>
  <c r="BP3" i="21"/>
  <c r="BP5" i="23" s="1"/>
  <c r="BL3" i="20"/>
  <c r="BN1" i="20"/>
  <c r="BM2" i="20"/>
  <c r="BM4" i="20" s="1"/>
  <c r="BQ3" i="21" l="1"/>
  <c r="BQ5" i="23" s="1"/>
  <c r="BR2" i="21"/>
  <c r="BP5" i="21"/>
  <c r="BP16" i="21"/>
  <c r="BP4" i="21"/>
  <c r="BP33" i="21"/>
  <c r="BM3" i="20"/>
  <c r="BO1" i="20"/>
  <c r="BN2" i="20"/>
  <c r="BN4" i="20" s="1"/>
  <c r="BR3" i="21" l="1"/>
  <c r="BR5" i="23" s="1"/>
  <c r="BS2" i="21"/>
  <c r="BQ4" i="21"/>
  <c r="BQ5" i="21"/>
  <c r="BQ16" i="21"/>
  <c r="BQ33" i="21"/>
  <c r="BN3" i="20"/>
  <c r="BP1" i="20"/>
  <c r="BO2" i="20"/>
  <c r="BO4" i="20" s="1"/>
  <c r="BS3" i="21" l="1"/>
  <c r="BS5" i="23" s="1"/>
  <c r="BT2" i="21"/>
  <c r="BR4" i="21"/>
  <c r="BR5" i="21"/>
  <c r="BR16" i="21"/>
  <c r="BR33" i="21"/>
  <c r="BP2" i="20"/>
  <c r="BP4" i="20" s="1"/>
  <c r="BQ1" i="20"/>
  <c r="BO3" i="20"/>
  <c r="BT3" i="21" l="1"/>
  <c r="BT5" i="23" s="1"/>
  <c r="BU2" i="21"/>
  <c r="BS4" i="21"/>
  <c r="BS16" i="21"/>
  <c r="BS5" i="21"/>
  <c r="BS33" i="21"/>
  <c r="BR1" i="20"/>
  <c r="BQ2" i="20"/>
  <c r="BQ4" i="20" s="1"/>
  <c r="BP3" i="20"/>
  <c r="BU3" i="21" l="1"/>
  <c r="BU5" i="23" s="1"/>
  <c r="BV2" i="21"/>
  <c r="BT4" i="21"/>
  <c r="BT5" i="21"/>
  <c r="BT16" i="21"/>
  <c r="BT33" i="21"/>
  <c r="BQ3" i="20"/>
  <c r="BS1" i="20"/>
  <c r="BR2" i="20"/>
  <c r="BR4" i="20" s="1"/>
  <c r="BV3" i="21" l="1"/>
  <c r="BV5" i="23" s="1"/>
  <c r="BW2" i="21"/>
  <c r="BU4" i="21"/>
  <c r="BU5" i="21"/>
  <c r="BU16" i="21"/>
  <c r="BU33" i="21"/>
  <c r="BR3" i="20"/>
  <c r="BT1" i="20"/>
  <c r="BS2" i="20"/>
  <c r="BS4" i="20" s="1"/>
  <c r="BW3" i="21" l="1"/>
  <c r="BW5" i="23" s="1"/>
  <c r="BX2" i="21"/>
  <c r="BV4" i="21"/>
  <c r="BV16" i="21"/>
  <c r="BV5" i="21"/>
  <c r="BV33" i="21"/>
  <c r="BS3" i="20"/>
  <c r="BU1" i="20"/>
  <c r="BT2" i="20"/>
  <c r="BT4" i="20" s="1"/>
  <c r="BY2" i="21" l="1"/>
  <c r="BX3" i="21"/>
  <c r="BX5" i="23" s="1"/>
  <c r="BW5" i="21"/>
  <c r="BW4" i="21"/>
  <c r="BW16" i="21"/>
  <c r="BW33" i="21"/>
  <c r="BT3" i="20"/>
  <c r="BV1" i="20"/>
  <c r="BU2" i="20"/>
  <c r="BU4" i="20" s="1"/>
  <c r="BX4" i="21" l="1"/>
  <c r="BX5" i="21"/>
  <c r="BX16" i="21"/>
  <c r="BX33" i="21"/>
  <c r="BY3" i="21"/>
  <c r="BY5" i="23" s="1"/>
  <c r="BZ2" i="21"/>
  <c r="BU3" i="20"/>
  <c r="BW1" i="20"/>
  <c r="BV2" i="20"/>
  <c r="BV4" i="20" s="1"/>
  <c r="BZ3" i="21" l="1"/>
  <c r="BZ5" i="23" s="1"/>
  <c r="CA2" i="21"/>
  <c r="BY4" i="21"/>
  <c r="BY5" i="21"/>
  <c r="BY16" i="21"/>
  <c r="BY33" i="21"/>
  <c r="BV3" i="20"/>
  <c r="BX1" i="20"/>
  <c r="BW2" i="20"/>
  <c r="BW4" i="20" s="1"/>
  <c r="CA3" i="21" l="1"/>
  <c r="CA5" i="23" s="1"/>
  <c r="CB2" i="21"/>
  <c r="BZ4" i="21"/>
  <c r="BZ5" i="21"/>
  <c r="BZ16" i="21"/>
  <c r="BZ33" i="21"/>
  <c r="BW3" i="20"/>
  <c r="BX2" i="20"/>
  <c r="BX4" i="20" s="1"/>
  <c r="BY1" i="20"/>
  <c r="CB3" i="21" l="1"/>
  <c r="CB5" i="23" s="1"/>
  <c r="CC2" i="21"/>
  <c r="CA4" i="21"/>
  <c r="CA5" i="21"/>
  <c r="CA16" i="21"/>
  <c r="CA33" i="21"/>
  <c r="BZ1" i="20"/>
  <c r="BY2" i="20"/>
  <c r="BY4" i="20" s="1"/>
  <c r="BX3" i="20"/>
  <c r="CC3" i="21" l="1"/>
  <c r="CC5" i="23" s="1"/>
  <c r="CD2" i="21"/>
  <c r="CB4" i="21"/>
  <c r="CB5" i="21"/>
  <c r="CB16" i="21"/>
  <c r="CB33" i="21"/>
  <c r="BY3" i="20"/>
  <c r="CA1" i="20"/>
  <c r="BZ2" i="20"/>
  <c r="BZ4" i="20" s="1"/>
  <c r="CD3" i="21" l="1"/>
  <c r="CD5" i="23" s="1"/>
  <c r="CE2" i="21"/>
  <c r="CC4" i="21"/>
  <c r="CC5" i="21"/>
  <c r="CC16" i="21"/>
  <c r="CC33" i="21"/>
  <c r="BZ3" i="20"/>
  <c r="CB1" i="20"/>
  <c r="CA2" i="20"/>
  <c r="CA4" i="20" s="1"/>
  <c r="CE3" i="21" l="1"/>
  <c r="CE5" i="23" s="1"/>
  <c r="CF2" i="21"/>
  <c r="CD4" i="21"/>
  <c r="CD5" i="21"/>
  <c r="CD16" i="21"/>
  <c r="CD33" i="21"/>
  <c r="CA3" i="20"/>
  <c r="CC1" i="20"/>
  <c r="CB2" i="20"/>
  <c r="CB4" i="20" s="1"/>
  <c r="CG2" i="21" l="1"/>
  <c r="CF3" i="21"/>
  <c r="CF5" i="23" s="1"/>
  <c r="CE4" i="21"/>
  <c r="CE5" i="21"/>
  <c r="CE16" i="21"/>
  <c r="CE33" i="21"/>
  <c r="CB3" i="20"/>
  <c r="CD1" i="20"/>
  <c r="CC2" i="20"/>
  <c r="CC4" i="20" s="1"/>
  <c r="CF4" i="21" l="1"/>
  <c r="CF5" i="21"/>
  <c r="CF16" i="21"/>
  <c r="CF33" i="21"/>
  <c r="CG3" i="21"/>
  <c r="CG5" i="23" s="1"/>
  <c r="CH2" i="21"/>
  <c r="CC3" i="20"/>
  <c r="CE1" i="20"/>
  <c r="CD2" i="20"/>
  <c r="CD4" i="20" s="1"/>
  <c r="CG4" i="21" l="1"/>
  <c r="CG5" i="21"/>
  <c r="CG16" i="21"/>
  <c r="CG33" i="21"/>
  <c r="CH3" i="21"/>
  <c r="CH5" i="23" s="1"/>
  <c r="CI2" i="21"/>
  <c r="CD3" i="20"/>
  <c r="CF1" i="20"/>
  <c r="CE2" i="20"/>
  <c r="CE4" i="20" s="1"/>
  <c r="CH4" i="21" l="1"/>
  <c r="CH5" i="21"/>
  <c r="CH16" i="21"/>
  <c r="CH33" i="21"/>
  <c r="CI3" i="21"/>
  <c r="CI5" i="23" s="1"/>
  <c r="CJ2" i="21"/>
  <c r="CE3" i="20"/>
  <c r="CF2" i="20"/>
  <c r="CF4" i="20" s="1"/>
  <c r="CG1" i="20"/>
  <c r="CI4" i="21" l="1"/>
  <c r="CI5" i="21"/>
  <c r="CI16" i="21"/>
  <c r="CI33" i="21"/>
  <c r="CJ3" i="21"/>
  <c r="CJ5" i="23" s="1"/>
  <c r="CK2" i="21"/>
  <c r="CH1" i="20"/>
  <c r="CG2" i="20"/>
  <c r="CG4" i="20" s="1"/>
  <c r="CF3" i="20"/>
  <c r="CJ4" i="21" l="1"/>
  <c r="CJ5" i="21"/>
  <c r="CJ16" i="21"/>
  <c r="CJ33" i="21"/>
  <c r="CK3" i="21"/>
  <c r="CK5" i="23" s="1"/>
  <c r="CL2" i="21"/>
  <c r="CG3" i="20"/>
  <c r="CI1" i="20"/>
  <c r="CH2" i="20"/>
  <c r="CH4" i="20" s="1"/>
  <c r="CK4" i="21" l="1"/>
  <c r="CK5" i="21"/>
  <c r="CK16" i="21"/>
  <c r="CK33" i="21"/>
  <c r="CL3" i="21"/>
  <c r="CL5" i="23" s="1"/>
  <c r="CM2" i="21"/>
  <c r="CJ1" i="20"/>
  <c r="CI2" i="20"/>
  <c r="CI4" i="20" s="1"/>
  <c r="CH3" i="20"/>
  <c r="CL4" i="21" l="1"/>
  <c r="CL5" i="21"/>
  <c r="CL16" i="21"/>
  <c r="CL33" i="21"/>
  <c r="CM3" i="21"/>
  <c r="CM5" i="23" s="1"/>
  <c r="CN2" i="21"/>
  <c r="CI3" i="20"/>
  <c r="CK1" i="20"/>
  <c r="CJ2" i="20"/>
  <c r="CJ4" i="20" s="1"/>
  <c r="CO2" i="21" l="1"/>
  <c r="CN3" i="21"/>
  <c r="CN5" i="23" s="1"/>
  <c r="CM5" i="21"/>
  <c r="CM4" i="21"/>
  <c r="CM16" i="21"/>
  <c r="CM33" i="21"/>
  <c r="CJ3" i="20"/>
  <c r="CL1" i="20"/>
  <c r="CK2" i="20"/>
  <c r="CK4" i="20" s="1"/>
  <c r="CN5" i="21" l="1"/>
  <c r="CN4" i="21"/>
  <c r="CN16" i="21"/>
  <c r="CN33" i="21"/>
  <c r="CO3" i="21"/>
  <c r="CO5" i="23" s="1"/>
  <c r="CP2" i="21"/>
  <c r="CK3" i="20"/>
  <c r="CM1" i="20"/>
  <c r="CL2" i="20"/>
  <c r="CL4" i="20" s="1"/>
  <c r="CP3" i="21" l="1"/>
  <c r="CP5" i="23" s="1"/>
  <c r="CQ2" i="21"/>
  <c r="CO4" i="21"/>
  <c r="CO5" i="21"/>
  <c r="CO16" i="21"/>
  <c r="CO33" i="21"/>
  <c r="CL3" i="20"/>
  <c r="CN1" i="20"/>
  <c r="CM2" i="20"/>
  <c r="CM4" i="20" s="1"/>
  <c r="CQ3" i="21" l="1"/>
  <c r="CQ5" i="23" s="1"/>
  <c r="CR2" i="21"/>
  <c r="CP4" i="21"/>
  <c r="CP5" i="21"/>
  <c r="CP16" i="21"/>
  <c r="CP33" i="21"/>
  <c r="CM3" i="20"/>
  <c r="CN2" i="20"/>
  <c r="CN4" i="20" s="1"/>
  <c r="CO1" i="20"/>
  <c r="CR3" i="21" l="1"/>
  <c r="CR5" i="23" s="1"/>
  <c r="CS2" i="21"/>
  <c r="CQ4" i="21"/>
  <c r="CQ5" i="21"/>
  <c r="CQ16" i="21"/>
  <c r="CQ33" i="21"/>
  <c r="CP1" i="20"/>
  <c r="CO2" i="20"/>
  <c r="CO4" i="20" s="1"/>
  <c r="CN3" i="20"/>
  <c r="CS3" i="21" l="1"/>
  <c r="CS5" i="23" s="1"/>
  <c r="CT2" i="21"/>
  <c r="CR4" i="21"/>
  <c r="CR5" i="21"/>
  <c r="CR16" i="21"/>
  <c r="CR33" i="21"/>
  <c r="CO3" i="20"/>
  <c r="CQ1" i="20"/>
  <c r="CP2" i="20"/>
  <c r="CP4" i="20" s="1"/>
  <c r="CT3" i="21" l="1"/>
  <c r="CT5" i="23" s="1"/>
  <c r="CU2" i="21"/>
  <c r="CS4" i="21"/>
  <c r="CS5" i="21"/>
  <c r="CS16" i="21"/>
  <c r="CS33" i="21"/>
  <c r="CP3" i="20"/>
  <c r="CR1" i="20"/>
  <c r="CQ2" i="20"/>
  <c r="CQ4" i="20" s="1"/>
  <c r="CV2" i="21" l="1"/>
  <c r="CU3" i="21"/>
  <c r="CU5" i="23" s="1"/>
  <c r="CT4" i="21"/>
  <c r="CT5" i="21"/>
  <c r="CT16" i="21"/>
  <c r="CT33" i="21"/>
  <c r="CQ3" i="20"/>
  <c r="CS1" i="20"/>
  <c r="CR2" i="20"/>
  <c r="CR4" i="20" s="1"/>
  <c r="CU4" i="21" l="1"/>
  <c r="CU5" i="21"/>
  <c r="CU16" i="21"/>
  <c r="CU33" i="21"/>
  <c r="CW2" i="21"/>
  <c r="CV3" i="21"/>
  <c r="CV5" i="23" s="1"/>
  <c r="CR3" i="20"/>
  <c r="CT1" i="20"/>
  <c r="CS2" i="20"/>
  <c r="CS4" i="20" s="1"/>
  <c r="CV5" i="21" l="1"/>
  <c r="CV16" i="21"/>
  <c r="CV4" i="21"/>
  <c r="CV33" i="21"/>
  <c r="CW3" i="21"/>
  <c r="CW5" i="23" s="1"/>
  <c r="CX2" i="21"/>
  <c r="CU1" i="20"/>
  <c r="CT2" i="20"/>
  <c r="CT4" i="20" s="1"/>
  <c r="CS3" i="20"/>
  <c r="CW4" i="21" l="1"/>
  <c r="CW5" i="21"/>
  <c r="CW16" i="21"/>
  <c r="CW33" i="21"/>
  <c r="CX3" i="21"/>
  <c r="CX5" i="23" s="1"/>
  <c r="CY2" i="21"/>
  <c r="CT3" i="20"/>
  <c r="CV1" i="20"/>
  <c r="CU2" i="20"/>
  <c r="CU4" i="20" s="1"/>
  <c r="CX4" i="21" l="1"/>
  <c r="CX5" i="21"/>
  <c r="CX16" i="21"/>
  <c r="CX33" i="21"/>
  <c r="CY3" i="21"/>
  <c r="CY5" i="23" s="1"/>
  <c r="CZ2" i="21"/>
  <c r="CU3" i="20"/>
  <c r="CV2" i="20"/>
  <c r="CV4" i="20" s="1"/>
  <c r="CW1" i="20"/>
  <c r="CZ3" i="21" l="1"/>
  <c r="CZ5" i="23" s="1"/>
  <c r="DA2" i="21"/>
  <c r="CY4" i="21"/>
  <c r="CY5" i="21"/>
  <c r="CY16" i="21"/>
  <c r="CY33" i="21"/>
  <c r="CV3" i="20"/>
  <c r="CX1" i="20"/>
  <c r="CW2" i="20"/>
  <c r="CW4" i="20" s="1"/>
  <c r="DA3" i="21" l="1"/>
  <c r="DA5" i="23" s="1"/>
  <c r="DB2" i="21"/>
  <c r="CZ4" i="21"/>
  <c r="CZ5" i="21"/>
  <c r="CZ16" i="21"/>
  <c r="CZ33" i="21"/>
  <c r="CW3" i="20"/>
  <c r="CY1" i="20"/>
  <c r="CX2" i="20"/>
  <c r="CX4" i="20" s="1"/>
  <c r="DB3" i="21" l="1"/>
  <c r="DB5" i="23" s="1"/>
  <c r="DC2" i="21"/>
  <c r="DA4" i="21"/>
  <c r="DA5" i="21"/>
  <c r="DA16" i="21"/>
  <c r="DA33" i="21"/>
  <c r="CX3" i="20"/>
  <c r="CZ1" i="20"/>
  <c r="CY2" i="20"/>
  <c r="CY4" i="20" s="1"/>
  <c r="DC3" i="21" l="1"/>
  <c r="DC5" i="23" s="1"/>
  <c r="DD2" i="21"/>
  <c r="DB4" i="21"/>
  <c r="DB5" i="21"/>
  <c r="DB16" i="21"/>
  <c r="DB33" i="21"/>
  <c r="CY3" i="20"/>
  <c r="DA1" i="20"/>
  <c r="CZ2" i="20"/>
  <c r="CZ4" i="20" s="1"/>
  <c r="DE2" i="21" l="1"/>
  <c r="DD3" i="21"/>
  <c r="DD5" i="23" s="1"/>
  <c r="DC5" i="21"/>
  <c r="DC4" i="21"/>
  <c r="DC16" i="21"/>
  <c r="DC33" i="21"/>
  <c r="CZ3" i="20"/>
  <c r="DB1" i="20"/>
  <c r="DA2" i="20"/>
  <c r="DA4" i="20" s="1"/>
  <c r="DD4" i="21" l="1"/>
  <c r="DD5" i="21"/>
  <c r="DD16" i="21"/>
  <c r="DD33" i="21"/>
  <c r="DE3" i="21"/>
  <c r="DE5" i="23" s="1"/>
  <c r="DF2" i="21"/>
  <c r="DA3" i="20"/>
  <c r="DC1" i="20"/>
  <c r="DB2" i="20"/>
  <c r="DB4" i="20" s="1"/>
  <c r="DF3" i="21" l="1"/>
  <c r="DF5" i="23" s="1"/>
  <c r="DG2" i="21"/>
  <c r="DE4" i="21"/>
  <c r="DE16" i="21"/>
  <c r="DE5" i="21"/>
  <c r="DE33" i="21"/>
  <c r="DB3" i="20"/>
  <c r="DD1" i="20"/>
  <c r="DC2" i="20"/>
  <c r="DC4" i="20" s="1"/>
  <c r="DG3" i="21" l="1"/>
  <c r="DG5" i="23" s="1"/>
  <c r="DH2" i="21"/>
  <c r="DF4" i="21"/>
  <c r="DF5" i="21"/>
  <c r="DF16" i="21"/>
  <c r="DF33" i="21"/>
  <c r="DC3" i="20"/>
  <c r="DD2" i="20"/>
  <c r="DD4" i="20" s="1"/>
  <c r="DE1" i="20"/>
  <c r="DH3" i="21" l="1"/>
  <c r="DH5" i="23" s="1"/>
  <c r="DI2" i="21"/>
  <c r="DG4" i="21"/>
  <c r="DG16" i="21"/>
  <c r="DG5" i="21"/>
  <c r="DG33" i="21"/>
  <c r="DF1" i="20"/>
  <c r="DE2" i="20"/>
  <c r="DE4" i="20" s="1"/>
  <c r="DD3" i="20"/>
  <c r="DI3" i="21" l="1"/>
  <c r="DI5" i="23" s="1"/>
  <c r="DJ2" i="21"/>
  <c r="DH4" i="21"/>
  <c r="DH5" i="21"/>
  <c r="DH16" i="21"/>
  <c r="DH33" i="21"/>
  <c r="DE3" i="20"/>
  <c r="DG1" i="20"/>
  <c r="DF2" i="20"/>
  <c r="DF4" i="20" s="1"/>
  <c r="DJ3" i="21" l="1"/>
  <c r="DJ5" i="23" s="1"/>
  <c r="DK2" i="21"/>
  <c r="DI4" i="21"/>
  <c r="DI5" i="21"/>
  <c r="DI16" i="21"/>
  <c r="DI33" i="21"/>
  <c r="DF3" i="20"/>
  <c r="DH1" i="20"/>
  <c r="DG2" i="20"/>
  <c r="DG4" i="20" s="1"/>
  <c r="DK3" i="21" l="1"/>
  <c r="DK5" i="23" s="1"/>
  <c r="DL2" i="21"/>
  <c r="DJ4" i="21"/>
  <c r="DJ5" i="21"/>
  <c r="DJ16" i="21"/>
  <c r="DJ33" i="21"/>
  <c r="DG3" i="20"/>
  <c r="DI1" i="20"/>
  <c r="DH2" i="20"/>
  <c r="DH4" i="20" s="1"/>
  <c r="DM2" i="21" l="1"/>
  <c r="DL3" i="21"/>
  <c r="DL5" i="23" s="1"/>
  <c r="DK4" i="21"/>
  <c r="DK5" i="21"/>
  <c r="DK16" i="21"/>
  <c r="DK33" i="21"/>
  <c r="DH3" i="20"/>
  <c r="DJ1" i="20"/>
  <c r="DI2" i="20"/>
  <c r="DI4" i="20" s="1"/>
  <c r="DL4" i="21" l="1"/>
  <c r="DL5" i="21"/>
  <c r="DL16" i="21"/>
  <c r="DL33" i="21"/>
  <c r="DM3" i="21"/>
  <c r="DM5" i="23" s="1"/>
  <c r="DN2" i="21"/>
  <c r="DK1" i="20"/>
  <c r="DJ2" i="20"/>
  <c r="DJ4" i="20" s="1"/>
  <c r="DI3" i="20"/>
  <c r="DN3" i="21" l="1"/>
  <c r="DN5" i="23" s="1"/>
  <c r="DO2" i="21"/>
  <c r="DM4" i="21"/>
  <c r="DM5" i="21"/>
  <c r="DM16" i="21"/>
  <c r="DM33" i="21"/>
  <c r="DJ3" i="20"/>
  <c r="DL1" i="20"/>
  <c r="DK2" i="20"/>
  <c r="DK4" i="20" s="1"/>
  <c r="DO3" i="21" l="1"/>
  <c r="DO5" i="23" s="1"/>
  <c r="DP2" i="21"/>
  <c r="DN4" i="21"/>
  <c r="DN5" i="21"/>
  <c r="DN16" i="21"/>
  <c r="DN33" i="21"/>
  <c r="DL2" i="20"/>
  <c r="DL4" i="20" s="1"/>
  <c r="DM1" i="20"/>
  <c r="DK3" i="20"/>
  <c r="DP3" i="21" l="1"/>
  <c r="DP5" i="23" s="1"/>
  <c r="DQ2" i="21"/>
  <c r="DO4" i="21"/>
  <c r="DO5" i="21"/>
  <c r="DO16" i="21"/>
  <c r="DO33" i="21"/>
  <c r="DN1" i="20"/>
  <c r="DM2" i="20"/>
  <c r="DM4" i="20" s="1"/>
  <c r="DL3" i="20"/>
  <c r="DQ3" i="21" l="1"/>
  <c r="DQ5" i="23" s="1"/>
  <c r="DR2" i="21"/>
  <c r="DP4" i="21"/>
  <c r="DP5" i="21"/>
  <c r="DP16" i="21"/>
  <c r="DP33" i="21"/>
  <c r="DM3" i="20"/>
  <c r="DO1" i="20"/>
  <c r="DN2" i="20"/>
  <c r="DN4" i="20" s="1"/>
  <c r="DR3" i="21" l="1"/>
  <c r="DR5" i="23" s="1"/>
  <c r="DS2" i="21"/>
  <c r="DQ4" i="21"/>
  <c r="DQ16" i="21"/>
  <c r="DQ5" i="21"/>
  <c r="DQ33" i="21"/>
  <c r="DN3" i="20"/>
  <c r="DP1" i="20"/>
  <c r="DO2" i="20"/>
  <c r="DO4" i="20" s="1"/>
  <c r="DS3" i="21" l="1"/>
  <c r="DS5" i="23" s="1"/>
  <c r="DT2" i="21"/>
  <c r="DT3" i="21" s="1"/>
  <c r="DT5" i="23" s="1"/>
  <c r="DR4" i="21"/>
  <c r="DR16" i="21"/>
  <c r="DR5" i="21"/>
  <c r="DR33" i="21"/>
  <c r="DO3" i="20"/>
  <c r="DQ1" i="20"/>
  <c r="DP2" i="20"/>
  <c r="DP4" i="20" s="1"/>
  <c r="DT5" i="21" l="1"/>
  <c r="DT4" i="21"/>
  <c r="DT16" i="21"/>
  <c r="DT33" i="21"/>
  <c r="DS5" i="21"/>
  <c r="DS4" i="21"/>
  <c r="DS16" i="21"/>
  <c r="DS33" i="21"/>
  <c r="DP3" i="20"/>
  <c r="DR1" i="20"/>
  <c r="DQ2" i="20"/>
  <c r="DQ4" i="20" s="1"/>
  <c r="DS1" i="20" l="1"/>
  <c r="DR2" i="20"/>
  <c r="DR4" i="20" s="1"/>
  <c r="DQ3" i="20"/>
  <c r="DR3" i="20" l="1"/>
  <c r="DT1" i="20"/>
  <c r="DT2" i="20" s="1"/>
  <c r="DT4" i="20" s="1"/>
  <c r="DS2" i="20"/>
  <c r="DS4" i="20" s="1"/>
  <c r="DS3" i="20" l="1"/>
  <c r="DT3" i="20"/>
  <c r="B85" i="19" l="1"/>
  <c r="B81" i="19"/>
  <c r="A85" i="19"/>
  <c r="A84" i="19"/>
  <c r="A83" i="19"/>
  <c r="A82" i="19"/>
  <c r="A81" i="19"/>
  <c r="A80" i="19"/>
  <c r="A79" i="19"/>
  <c r="A78" i="19"/>
  <c r="A76" i="19"/>
  <c r="A75" i="19"/>
  <c r="A74" i="19"/>
  <c r="A73" i="19"/>
  <c r="A72" i="19"/>
  <c r="A71" i="19"/>
  <c r="A70" i="19"/>
  <c r="A69" i="19"/>
  <c r="A18" i="19"/>
  <c r="A19" i="19"/>
  <c r="A22" i="19"/>
  <c r="A21" i="19"/>
  <c r="A20" i="19"/>
  <c r="A17" i="19"/>
  <c r="A16" i="19"/>
  <c r="A15" i="19"/>
  <c r="A14" i="19"/>
  <c r="A13" i="19"/>
  <c r="B30" i="19"/>
  <c r="B45" i="19"/>
  <c r="C45" i="19" s="1"/>
  <c r="D45" i="19" s="1"/>
  <c r="E45" i="19" s="1"/>
  <c r="F45" i="19" s="1"/>
  <c r="G45" i="19" s="1"/>
  <c r="H45" i="19" s="1"/>
  <c r="I45" i="19" s="1"/>
  <c r="J45" i="19" s="1"/>
  <c r="K45" i="19" s="1"/>
  <c r="L45" i="19" s="1"/>
  <c r="M45" i="19" s="1"/>
  <c r="N45" i="19" s="1"/>
  <c r="O45" i="19" s="1"/>
  <c r="P45" i="19" s="1"/>
  <c r="Q45" i="19" s="1"/>
  <c r="R45" i="19" s="1"/>
  <c r="S45" i="19" s="1"/>
  <c r="T45" i="19" s="1"/>
  <c r="U45" i="19" s="1"/>
  <c r="V45" i="19" s="1"/>
  <c r="W45" i="19" s="1"/>
  <c r="X45" i="19" s="1"/>
  <c r="Y45" i="19" s="1"/>
  <c r="Z45" i="19" s="1"/>
  <c r="AA45" i="19" s="1"/>
  <c r="AB45" i="19" s="1"/>
  <c r="AC45" i="19" s="1"/>
  <c r="AD45" i="19" s="1"/>
  <c r="AE45" i="19" s="1"/>
  <c r="AF45" i="19" s="1"/>
  <c r="AG45" i="19" s="1"/>
  <c r="AH45" i="19" s="1"/>
  <c r="AI45" i="19" s="1"/>
  <c r="AJ45" i="19" s="1"/>
  <c r="AK45" i="19" s="1"/>
  <c r="AL45" i="19" s="1"/>
  <c r="AM45" i="19" s="1"/>
  <c r="AN45" i="19" s="1"/>
  <c r="AO45" i="19" s="1"/>
  <c r="AP45" i="19" s="1"/>
  <c r="AQ45" i="19" s="1"/>
  <c r="AR45" i="19" s="1"/>
  <c r="AS45" i="19" s="1"/>
  <c r="AT45" i="19" s="1"/>
  <c r="AU45" i="19" s="1"/>
  <c r="AV45" i="19" s="1"/>
  <c r="AW45" i="19" s="1"/>
  <c r="AX45" i="19" s="1"/>
  <c r="AY45" i="19" s="1"/>
  <c r="AZ45" i="19" s="1"/>
  <c r="BA45" i="19" s="1"/>
  <c r="BB45" i="19" s="1"/>
  <c r="BC45" i="19" s="1"/>
  <c r="BD45" i="19" s="1"/>
  <c r="BE45" i="19" s="1"/>
  <c r="BF45" i="19" s="1"/>
  <c r="BG45" i="19" s="1"/>
  <c r="BH45" i="19" s="1"/>
  <c r="BI45" i="19" s="1"/>
  <c r="BJ45" i="19" s="1"/>
  <c r="BK45" i="19" s="1"/>
  <c r="BL45" i="19" s="1"/>
  <c r="BM45" i="19" s="1"/>
  <c r="BN45" i="19" s="1"/>
  <c r="BO45" i="19" s="1"/>
  <c r="BP45" i="19" s="1"/>
  <c r="BQ45" i="19" s="1"/>
  <c r="BR45" i="19" s="1"/>
  <c r="BS45" i="19" s="1"/>
  <c r="BT45" i="19" s="1"/>
  <c r="BU45" i="19" s="1"/>
  <c r="BV45" i="19" s="1"/>
  <c r="BW45" i="19" s="1"/>
  <c r="BX45" i="19" s="1"/>
  <c r="BY45" i="19" s="1"/>
  <c r="BZ45" i="19" s="1"/>
  <c r="CA45" i="19" s="1"/>
  <c r="CB45" i="19" s="1"/>
  <c r="CC45" i="19" s="1"/>
  <c r="CD45" i="19" s="1"/>
  <c r="CE45" i="19" s="1"/>
  <c r="CF45" i="19" s="1"/>
  <c r="CG45" i="19" s="1"/>
  <c r="CH45" i="19" s="1"/>
  <c r="CI45" i="19" s="1"/>
  <c r="CJ45" i="19" s="1"/>
  <c r="CK45" i="19" s="1"/>
  <c r="CL45" i="19" s="1"/>
  <c r="CM45" i="19" s="1"/>
  <c r="CN45" i="19" s="1"/>
  <c r="CO45" i="19" s="1"/>
  <c r="CP45" i="19" s="1"/>
  <c r="CQ45" i="19" s="1"/>
  <c r="CR45" i="19" s="1"/>
  <c r="CS45" i="19" s="1"/>
  <c r="CT45" i="19" s="1"/>
  <c r="CU45" i="19" s="1"/>
  <c r="CV45" i="19" s="1"/>
  <c r="CW45" i="19" s="1"/>
  <c r="CX45" i="19" s="1"/>
  <c r="CY45" i="19" s="1"/>
  <c r="CZ45" i="19" s="1"/>
  <c r="DA45" i="19" s="1"/>
  <c r="DB45" i="19" s="1"/>
  <c r="DC45" i="19" s="1"/>
  <c r="DD45" i="19" s="1"/>
  <c r="DE45" i="19" s="1"/>
  <c r="DF45" i="19" s="1"/>
  <c r="DG45" i="19" s="1"/>
  <c r="DH45" i="19" s="1"/>
  <c r="DI45" i="19" s="1"/>
  <c r="DJ45" i="19" s="1"/>
  <c r="DK45" i="19" s="1"/>
  <c r="DL45" i="19" s="1"/>
  <c r="DM45" i="19" s="1"/>
  <c r="DN45" i="19" s="1"/>
  <c r="DO45" i="19" s="1"/>
  <c r="DP45" i="19" s="1"/>
  <c r="DQ45" i="19" s="1"/>
  <c r="B33" i="19"/>
  <c r="C33" i="19" s="1"/>
  <c r="D33" i="19" s="1"/>
  <c r="E33" i="19" s="1"/>
  <c r="F33" i="19" s="1"/>
  <c r="G33" i="19" s="1"/>
  <c r="H33" i="19" s="1"/>
  <c r="I33" i="19" s="1"/>
  <c r="J33" i="19" s="1"/>
  <c r="K33" i="19" s="1"/>
  <c r="L33" i="19" s="1"/>
  <c r="M33" i="19" s="1"/>
  <c r="N33" i="19" s="1"/>
  <c r="O33" i="19" s="1"/>
  <c r="P33" i="19" s="1"/>
  <c r="Q33" i="19" s="1"/>
  <c r="R33" i="19" s="1"/>
  <c r="S33" i="19" s="1"/>
  <c r="T33" i="19" s="1"/>
  <c r="U33" i="19" s="1"/>
  <c r="V33" i="19" s="1"/>
  <c r="W33" i="19" s="1"/>
  <c r="X33" i="19" s="1"/>
  <c r="Y33" i="19" s="1"/>
  <c r="Z33" i="19" s="1"/>
  <c r="AA33" i="19" s="1"/>
  <c r="AB33" i="19" s="1"/>
  <c r="AC33" i="19" s="1"/>
  <c r="AD33" i="19" s="1"/>
  <c r="AE33" i="19" s="1"/>
  <c r="AF33" i="19" s="1"/>
  <c r="AG33" i="19" s="1"/>
  <c r="AH33" i="19" s="1"/>
  <c r="AI33" i="19" s="1"/>
  <c r="AJ33" i="19" s="1"/>
  <c r="AK33" i="19" s="1"/>
  <c r="AL33" i="19" s="1"/>
  <c r="AM33" i="19" s="1"/>
  <c r="AN33" i="19" s="1"/>
  <c r="AO33" i="19" s="1"/>
  <c r="AP33" i="19" s="1"/>
  <c r="AQ33" i="19" s="1"/>
  <c r="AR33" i="19" s="1"/>
  <c r="AS33" i="19" s="1"/>
  <c r="AT33" i="19" s="1"/>
  <c r="AU33" i="19" s="1"/>
  <c r="AV33" i="19" s="1"/>
  <c r="AW33" i="19" s="1"/>
  <c r="AX33" i="19" s="1"/>
  <c r="AY33" i="19" s="1"/>
  <c r="AZ33" i="19" s="1"/>
  <c r="BA33" i="19" s="1"/>
  <c r="BB33" i="19" s="1"/>
  <c r="BC33" i="19" s="1"/>
  <c r="BD33" i="19" s="1"/>
  <c r="BE33" i="19" s="1"/>
  <c r="BF33" i="19" s="1"/>
  <c r="BG33" i="19" s="1"/>
  <c r="BH33" i="19" s="1"/>
  <c r="BI33" i="19" s="1"/>
  <c r="BJ33" i="19" s="1"/>
  <c r="BK33" i="19" s="1"/>
  <c r="BL33" i="19" s="1"/>
  <c r="BM33" i="19" s="1"/>
  <c r="BN33" i="19" s="1"/>
  <c r="BO33" i="19" s="1"/>
  <c r="BP33" i="19" s="1"/>
  <c r="BQ33" i="19" s="1"/>
  <c r="BR33" i="19" s="1"/>
  <c r="BS33" i="19" s="1"/>
  <c r="BT33" i="19" s="1"/>
  <c r="BU33" i="19" s="1"/>
  <c r="BV33" i="19" s="1"/>
  <c r="BW33" i="19" s="1"/>
  <c r="BX33" i="19" s="1"/>
  <c r="BY33" i="19" s="1"/>
  <c r="BZ33" i="19" s="1"/>
  <c r="CA33" i="19" s="1"/>
  <c r="CB33" i="19" s="1"/>
  <c r="CC33" i="19" s="1"/>
  <c r="CD33" i="19" s="1"/>
  <c r="CE33" i="19" s="1"/>
  <c r="CF33" i="19" s="1"/>
  <c r="CG33" i="19" s="1"/>
  <c r="CH33" i="19" s="1"/>
  <c r="CI33" i="19" s="1"/>
  <c r="CJ33" i="19" s="1"/>
  <c r="CK33" i="19" s="1"/>
  <c r="CL33" i="19" s="1"/>
  <c r="CM33" i="19" s="1"/>
  <c r="CN33" i="19" s="1"/>
  <c r="CO33" i="19" s="1"/>
  <c r="CP33" i="19" s="1"/>
  <c r="CQ33" i="19" s="1"/>
  <c r="CR33" i="19" s="1"/>
  <c r="CS33" i="19" s="1"/>
  <c r="CT33" i="19" s="1"/>
  <c r="CU33" i="19" s="1"/>
  <c r="CV33" i="19" s="1"/>
  <c r="CW33" i="19" s="1"/>
  <c r="CX33" i="19" s="1"/>
  <c r="CY33" i="19" s="1"/>
  <c r="CZ33" i="19" s="1"/>
  <c r="DA33" i="19" s="1"/>
  <c r="DB33" i="19" s="1"/>
  <c r="DC33" i="19" s="1"/>
  <c r="DD33" i="19" s="1"/>
  <c r="DE33" i="19" s="1"/>
  <c r="DF33" i="19" s="1"/>
  <c r="DG33" i="19" s="1"/>
  <c r="DH33" i="19" s="1"/>
  <c r="DI33" i="19" s="1"/>
  <c r="DJ33" i="19" s="1"/>
  <c r="DK33" i="19" s="1"/>
  <c r="DL33" i="19" s="1"/>
  <c r="DM33" i="19" s="1"/>
  <c r="DN33" i="19" s="1"/>
  <c r="DO33" i="19" s="1"/>
  <c r="DP33" i="19" s="1"/>
  <c r="DQ33" i="19" s="1"/>
  <c r="B26" i="19"/>
  <c r="A64" i="19"/>
  <c r="A63" i="19"/>
  <c r="A62" i="19"/>
  <c r="A61" i="19"/>
  <c r="A60" i="19"/>
  <c r="A59" i="19"/>
  <c r="A58" i="19"/>
  <c r="A57" i="19"/>
  <c r="A55" i="19"/>
  <c r="A54" i="19"/>
  <c r="A53" i="19"/>
  <c r="A52" i="19"/>
  <c r="A51" i="19"/>
  <c r="A50" i="19"/>
  <c r="A49" i="19"/>
  <c r="A48" i="19"/>
  <c r="A35" i="19"/>
  <c r="A39" i="19"/>
  <c r="A42" i="19"/>
  <c r="A41" i="19"/>
  <c r="A40" i="19"/>
  <c r="A38" i="19"/>
  <c r="A37" i="19"/>
  <c r="A36" i="19"/>
  <c r="A5" i="19"/>
  <c r="A7" i="19"/>
  <c r="C29" i="19"/>
  <c r="D29" i="19" s="1"/>
  <c r="E29" i="19" s="1"/>
  <c r="F29" i="19" s="1"/>
  <c r="G29" i="19" s="1"/>
  <c r="H29" i="19" s="1"/>
  <c r="I29" i="19" l="1"/>
  <c r="J29" i="19" s="1"/>
  <c r="K29" i="19" s="1"/>
  <c r="L29" i="19" s="1"/>
  <c r="M29" i="19" s="1"/>
  <c r="N29" i="19" s="1"/>
  <c r="O29" i="19" s="1"/>
  <c r="P29" i="19" s="1"/>
  <c r="Q29" i="19" s="1"/>
  <c r="R29" i="19" s="1"/>
  <c r="S29" i="19" s="1"/>
  <c r="T29" i="19" s="1"/>
  <c r="U29" i="19" s="1"/>
  <c r="V29" i="19" s="1"/>
  <c r="W29" i="19" s="1"/>
  <c r="X29" i="19" s="1"/>
  <c r="F10" i="17"/>
  <c r="E10" i="17"/>
  <c r="D11" i="17"/>
  <c r="F13" i="17"/>
  <c r="E13" i="17"/>
  <c r="C18" i="21" l="1"/>
  <c r="Y29" i="19"/>
  <c r="Z29" i="19" s="1"/>
  <c r="AA29" i="19" s="1"/>
  <c r="AB29" i="19" s="1"/>
  <c r="AC29" i="19" s="1"/>
  <c r="AD29" i="19" s="1"/>
  <c r="AE29" i="19" s="1"/>
  <c r="AF29" i="19" s="1"/>
  <c r="AG29" i="19" s="1"/>
  <c r="AH29" i="19" s="1"/>
  <c r="AI29" i="19" s="1"/>
  <c r="AJ29" i="19" s="1"/>
  <c r="AK29" i="19" s="1"/>
  <c r="AL29" i="19" s="1"/>
  <c r="AM29" i="19" s="1"/>
  <c r="AN29" i="19" s="1"/>
  <c r="AO29" i="19" s="1"/>
  <c r="AP29" i="19" s="1"/>
  <c r="AQ29" i="19" s="1"/>
  <c r="AR29" i="19" s="1"/>
  <c r="AS29" i="19" s="1"/>
  <c r="AT29" i="19" s="1"/>
  <c r="AU29" i="19" s="1"/>
  <c r="AV29" i="19" s="1"/>
  <c r="AW29" i="19" s="1"/>
  <c r="AX29" i="19" s="1"/>
  <c r="AY29" i="19" s="1"/>
  <c r="AZ29" i="19" s="1"/>
  <c r="BA29" i="19" s="1"/>
  <c r="BB29" i="19" s="1"/>
  <c r="BC29" i="19" s="1"/>
  <c r="BD29" i="19" s="1"/>
  <c r="BE29" i="19" s="1"/>
  <c r="BF29" i="19" s="1"/>
  <c r="BG29" i="19" s="1"/>
  <c r="BH29" i="19" s="1"/>
  <c r="BI29" i="19" s="1"/>
  <c r="BJ29" i="19" s="1"/>
  <c r="BK29" i="19" s="1"/>
  <c r="BL29" i="19" s="1"/>
  <c r="BM29" i="19" s="1"/>
  <c r="BN29" i="19" s="1"/>
  <c r="BO29" i="19" s="1"/>
  <c r="BP29" i="19" s="1"/>
  <c r="BQ29" i="19" s="1"/>
  <c r="BR29" i="19" s="1"/>
  <c r="BS29" i="19" s="1"/>
  <c r="BT29" i="19" s="1"/>
  <c r="BU29" i="19" s="1"/>
  <c r="BV29" i="19" s="1"/>
  <c r="BW29" i="19" s="1"/>
  <c r="BX29" i="19" s="1"/>
  <c r="BY29" i="19" s="1"/>
  <c r="BZ29" i="19" s="1"/>
  <c r="CA29" i="19" s="1"/>
  <c r="CB29" i="19" s="1"/>
  <c r="CC29" i="19" s="1"/>
  <c r="CD29" i="19" s="1"/>
  <c r="CE29" i="19" s="1"/>
  <c r="CF29" i="19" s="1"/>
  <c r="CG29" i="19" s="1"/>
  <c r="CH29" i="19" s="1"/>
  <c r="CI29" i="19" s="1"/>
  <c r="CJ29" i="19" s="1"/>
  <c r="CK29" i="19" s="1"/>
  <c r="CL29" i="19" s="1"/>
  <c r="CM29" i="19" s="1"/>
  <c r="CN29" i="19" s="1"/>
  <c r="CO29" i="19" s="1"/>
  <c r="CP29" i="19" s="1"/>
  <c r="CQ29" i="19" s="1"/>
  <c r="CR29" i="19" s="1"/>
  <c r="CS29" i="19" s="1"/>
  <c r="CT29" i="19" s="1"/>
  <c r="CU29" i="19" s="1"/>
  <c r="CV29" i="19" s="1"/>
  <c r="CW29" i="19" s="1"/>
  <c r="CX29" i="19" s="1"/>
  <c r="CY29" i="19" s="1"/>
  <c r="CZ29" i="19" s="1"/>
  <c r="DA29" i="19" s="1"/>
  <c r="DB29" i="19" s="1"/>
  <c r="DC29" i="19" s="1"/>
  <c r="DD29" i="19" s="1"/>
  <c r="DE29" i="19" s="1"/>
  <c r="DF29" i="19" s="1"/>
  <c r="DG29" i="19" s="1"/>
  <c r="DH29" i="19" s="1"/>
  <c r="DI29" i="19" s="1"/>
  <c r="DJ29" i="19" s="1"/>
  <c r="DK29" i="19" s="1"/>
  <c r="DL29" i="19" s="1"/>
  <c r="DM29" i="19" s="1"/>
  <c r="DN29" i="19" s="1"/>
  <c r="DO29" i="19" s="1"/>
  <c r="DP29" i="19" s="1"/>
  <c r="DQ29" i="19" s="1"/>
  <c r="C26" i="19"/>
  <c r="D26" i="19" s="1"/>
  <c r="E26" i="19" s="1"/>
  <c r="F26" i="19" s="1"/>
  <c r="G26" i="19" s="1"/>
  <c r="H26" i="19" s="1"/>
  <c r="I26" i="19" s="1"/>
  <c r="J26" i="19" s="1"/>
  <c r="K26" i="19" s="1"/>
  <c r="L26" i="19" s="1"/>
  <c r="M26" i="19" s="1"/>
  <c r="N26" i="19" s="1"/>
  <c r="O26" i="19" s="1"/>
  <c r="P26" i="19" s="1"/>
  <c r="Q26" i="19" s="1"/>
  <c r="R26" i="19" s="1"/>
  <c r="S26" i="19" s="1"/>
  <c r="T26" i="19" s="1"/>
  <c r="U26" i="19" s="1"/>
  <c r="V26" i="19" s="1"/>
  <c r="W26" i="19" s="1"/>
  <c r="X26" i="19" s="1"/>
  <c r="Y26" i="19" s="1"/>
  <c r="Z26" i="19" s="1"/>
  <c r="AA26" i="19" s="1"/>
  <c r="AB26" i="19" s="1"/>
  <c r="AC26" i="19" s="1"/>
  <c r="AD26" i="19" s="1"/>
  <c r="AE26" i="19" s="1"/>
  <c r="AF26" i="19" s="1"/>
  <c r="AG26" i="19" s="1"/>
  <c r="AH26" i="19" s="1"/>
  <c r="AI26" i="19" s="1"/>
  <c r="AJ26" i="19" s="1"/>
  <c r="AK26" i="19" s="1"/>
  <c r="AL26" i="19" s="1"/>
  <c r="AM26" i="19" s="1"/>
  <c r="AN26" i="19" s="1"/>
  <c r="AO26" i="19" s="1"/>
  <c r="AP26" i="19" s="1"/>
  <c r="AQ26" i="19" s="1"/>
  <c r="AR26" i="19" s="1"/>
  <c r="AS26" i="19" s="1"/>
  <c r="AT26" i="19" s="1"/>
  <c r="AU26" i="19" s="1"/>
  <c r="AV26" i="19" s="1"/>
  <c r="AW26" i="19" s="1"/>
  <c r="AX26" i="19" s="1"/>
  <c r="AY26" i="19" s="1"/>
  <c r="AZ26" i="19" s="1"/>
  <c r="BA26" i="19" s="1"/>
  <c r="BB26" i="19" s="1"/>
  <c r="BC26" i="19" s="1"/>
  <c r="BD26" i="19" s="1"/>
  <c r="BE26" i="19" s="1"/>
  <c r="BF26" i="19" s="1"/>
  <c r="BG26" i="19" s="1"/>
  <c r="BH26" i="19" s="1"/>
  <c r="BI26" i="19" s="1"/>
  <c r="BJ26" i="19" s="1"/>
  <c r="BK26" i="19" s="1"/>
  <c r="BL26" i="19" s="1"/>
  <c r="BM26" i="19" s="1"/>
  <c r="BN26" i="19" s="1"/>
  <c r="BO26" i="19" s="1"/>
  <c r="BP26" i="19" s="1"/>
  <c r="BQ26" i="19" s="1"/>
  <c r="BR26" i="19" s="1"/>
  <c r="BS26" i="19" s="1"/>
  <c r="BT26" i="19" s="1"/>
  <c r="BU26" i="19" s="1"/>
  <c r="BV26" i="19" s="1"/>
  <c r="BW26" i="19" s="1"/>
  <c r="BX26" i="19" s="1"/>
  <c r="BY26" i="19" s="1"/>
  <c r="BZ26" i="19" s="1"/>
  <c r="CA26" i="19" s="1"/>
  <c r="CB26" i="19" s="1"/>
  <c r="CC26" i="19" s="1"/>
  <c r="CD26" i="19" s="1"/>
  <c r="CE26" i="19" s="1"/>
  <c r="CF26" i="19" s="1"/>
  <c r="CG26" i="19" s="1"/>
  <c r="CH26" i="19" s="1"/>
  <c r="CI26" i="19" s="1"/>
  <c r="CJ26" i="19" s="1"/>
  <c r="CK26" i="19" s="1"/>
  <c r="CL26" i="19" s="1"/>
  <c r="CM26" i="19" s="1"/>
  <c r="CN26" i="19" s="1"/>
  <c r="CO26" i="19" s="1"/>
  <c r="CP26" i="19" s="1"/>
  <c r="CQ26" i="19" s="1"/>
  <c r="CR26" i="19" s="1"/>
  <c r="CS26" i="19" s="1"/>
  <c r="CT26" i="19" s="1"/>
  <c r="CU26" i="19" s="1"/>
  <c r="CV26" i="19" s="1"/>
  <c r="CW26" i="19" s="1"/>
  <c r="CX26" i="19" s="1"/>
  <c r="CY26" i="19" s="1"/>
  <c r="CZ26" i="19" s="1"/>
  <c r="DA26" i="19" s="1"/>
  <c r="DB26" i="19" s="1"/>
  <c r="DC26" i="19" s="1"/>
  <c r="DD26" i="19" s="1"/>
  <c r="DE26" i="19" s="1"/>
  <c r="DF26" i="19" s="1"/>
  <c r="DG26" i="19" s="1"/>
  <c r="DH26" i="19" s="1"/>
  <c r="DI26" i="19" s="1"/>
  <c r="DJ26" i="19" s="1"/>
  <c r="DK26" i="19" s="1"/>
  <c r="DL26" i="19" s="1"/>
  <c r="DM26" i="19" s="1"/>
  <c r="DN26" i="19" s="1"/>
  <c r="DO26" i="19" s="1"/>
  <c r="DP26" i="19" s="1"/>
  <c r="DQ26" i="19" s="1"/>
  <c r="D43" i="17"/>
  <c r="FM12" i="22" l="1"/>
  <c r="FM16" i="22" s="1"/>
  <c r="N21" i="12"/>
  <c r="N21" i="23" s="1"/>
  <c r="N28" i="23" s="1"/>
  <c r="V21" i="12"/>
  <c r="V21" i="23" s="1"/>
  <c r="V28" i="23" s="1"/>
  <c r="AD21" i="12"/>
  <c r="AD21" i="23" s="1"/>
  <c r="AD28" i="23" s="1"/>
  <c r="AL21" i="12"/>
  <c r="AL21" i="23" s="1"/>
  <c r="AL28" i="23" s="1"/>
  <c r="AT21" i="12"/>
  <c r="AT21" i="23" s="1"/>
  <c r="AT28" i="23" s="1"/>
  <c r="BB21" i="12"/>
  <c r="BB21" i="23" s="1"/>
  <c r="BB28" i="23" s="1"/>
  <c r="BJ21" i="12"/>
  <c r="BJ21" i="23" s="1"/>
  <c r="BJ28" i="23" s="1"/>
  <c r="BR21" i="12"/>
  <c r="BR21" i="23" s="1"/>
  <c r="BR28" i="23" s="1"/>
  <c r="BZ21" i="12"/>
  <c r="BZ21" i="23" s="1"/>
  <c r="BZ28" i="23" s="1"/>
  <c r="CH21" i="12"/>
  <c r="CH21" i="23" s="1"/>
  <c r="CH28" i="23" s="1"/>
  <c r="CP21" i="12"/>
  <c r="CP21" i="23" s="1"/>
  <c r="CP28" i="23" s="1"/>
  <c r="CX21" i="12"/>
  <c r="CX21" i="23" s="1"/>
  <c r="CX28" i="23" s="1"/>
  <c r="DF21" i="12"/>
  <c r="DF21" i="23" s="1"/>
  <c r="DF28" i="23" s="1"/>
  <c r="DN21" i="12"/>
  <c r="DN21" i="23" s="1"/>
  <c r="DN28" i="23" s="1"/>
  <c r="CT21" i="12"/>
  <c r="CT21" i="23" s="1"/>
  <c r="CT28" i="23" s="1"/>
  <c r="DE21" i="12"/>
  <c r="DE21" i="23" s="1"/>
  <c r="DE28" i="23" s="1"/>
  <c r="G21" i="12"/>
  <c r="G21" i="23" s="1"/>
  <c r="G28" i="23" s="1"/>
  <c r="O21" i="12"/>
  <c r="O21" i="23" s="1"/>
  <c r="O28" i="23" s="1"/>
  <c r="W21" i="12"/>
  <c r="W21" i="23" s="1"/>
  <c r="W28" i="23" s="1"/>
  <c r="AE21" i="12"/>
  <c r="AE21" i="23" s="1"/>
  <c r="AE28" i="23" s="1"/>
  <c r="AM21" i="12"/>
  <c r="AM21" i="23" s="1"/>
  <c r="AM28" i="23" s="1"/>
  <c r="AU21" i="12"/>
  <c r="AU21" i="23" s="1"/>
  <c r="AU28" i="23" s="1"/>
  <c r="BC21" i="12"/>
  <c r="BC21" i="23" s="1"/>
  <c r="BC28" i="23" s="1"/>
  <c r="BK21" i="12"/>
  <c r="BK21" i="23" s="1"/>
  <c r="BK28" i="23" s="1"/>
  <c r="BS21" i="12"/>
  <c r="BS21" i="23" s="1"/>
  <c r="BS28" i="23" s="1"/>
  <c r="CA21" i="12"/>
  <c r="CA21" i="23" s="1"/>
  <c r="CA28" i="23" s="1"/>
  <c r="CI21" i="12"/>
  <c r="CI21" i="23" s="1"/>
  <c r="CI28" i="23" s="1"/>
  <c r="CQ21" i="12"/>
  <c r="CQ21" i="23" s="1"/>
  <c r="CQ28" i="23" s="1"/>
  <c r="CY21" i="12"/>
  <c r="CY21" i="23" s="1"/>
  <c r="CY28" i="23" s="1"/>
  <c r="DG21" i="12"/>
  <c r="DG21" i="23" s="1"/>
  <c r="DG28" i="23" s="1"/>
  <c r="DO21" i="12"/>
  <c r="DO21" i="23" s="1"/>
  <c r="DO28" i="23" s="1"/>
  <c r="DJ21" i="12"/>
  <c r="DJ21" i="23" s="1"/>
  <c r="DJ28" i="23" s="1"/>
  <c r="DL21" i="12"/>
  <c r="DL21" i="23" s="1"/>
  <c r="DL28" i="23" s="1"/>
  <c r="H21" i="12"/>
  <c r="H21" i="23" s="1"/>
  <c r="H28" i="23" s="1"/>
  <c r="P21" i="12"/>
  <c r="P21" i="23" s="1"/>
  <c r="P28" i="23" s="1"/>
  <c r="X21" i="12"/>
  <c r="X21" i="23" s="1"/>
  <c r="X28" i="23" s="1"/>
  <c r="AF21" i="12"/>
  <c r="AF21" i="23" s="1"/>
  <c r="AF28" i="23" s="1"/>
  <c r="AN21" i="12"/>
  <c r="AN21" i="23" s="1"/>
  <c r="AN28" i="23" s="1"/>
  <c r="AV21" i="12"/>
  <c r="AV21" i="23" s="1"/>
  <c r="AV28" i="23" s="1"/>
  <c r="BD21" i="12"/>
  <c r="BD21" i="23" s="1"/>
  <c r="BD28" i="23" s="1"/>
  <c r="BL21" i="12"/>
  <c r="BL21" i="23" s="1"/>
  <c r="BL28" i="23" s="1"/>
  <c r="BT21" i="12"/>
  <c r="BT21" i="23" s="1"/>
  <c r="BT28" i="23" s="1"/>
  <c r="CB21" i="12"/>
  <c r="CB21" i="23" s="1"/>
  <c r="CB28" i="23" s="1"/>
  <c r="CJ21" i="12"/>
  <c r="CJ21" i="23" s="1"/>
  <c r="CJ28" i="23" s="1"/>
  <c r="CR21" i="12"/>
  <c r="CR21" i="23" s="1"/>
  <c r="CR28" i="23" s="1"/>
  <c r="CZ21" i="12"/>
  <c r="CZ21" i="23" s="1"/>
  <c r="CZ28" i="23" s="1"/>
  <c r="DH21" i="12"/>
  <c r="DH21" i="23" s="1"/>
  <c r="DH28" i="23" s="1"/>
  <c r="DP21" i="12"/>
  <c r="DP21" i="23" s="1"/>
  <c r="DP28" i="23" s="1"/>
  <c r="CL21" i="12"/>
  <c r="CL21" i="23" s="1"/>
  <c r="CL28" i="23" s="1"/>
  <c r="DR21" i="12"/>
  <c r="DR21" i="23" s="1"/>
  <c r="DR28" i="23" s="1"/>
  <c r="CW21" i="12"/>
  <c r="CW21" i="23" s="1"/>
  <c r="CW28" i="23" s="1"/>
  <c r="I21" i="12"/>
  <c r="I21" i="23" s="1"/>
  <c r="I28" i="23" s="1"/>
  <c r="Q21" i="12"/>
  <c r="Q21" i="23" s="1"/>
  <c r="Q28" i="23" s="1"/>
  <c r="Y21" i="12"/>
  <c r="Y21" i="23" s="1"/>
  <c r="Y28" i="23" s="1"/>
  <c r="AG21" i="12"/>
  <c r="AG21" i="23" s="1"/>
  <c r="AG28" i="23" s="1"/>
  <c r="AO21" i="12"/>
  <c r="AO21" i="23" s="1"/>
  <c r="AO28" i="23" s="1"/>
  <c r="AW21" i="12"/>
  <c r="AW21" i="23" s="1"/>
  <c r="AW28" i="23" s="1"/>
  <c r="BE21" i="12"/>
  <c r="BE21" i="23" s="1"/>
  <c r="BE28" i="23" s="1"/>
  <c r="BM21" i="12"/>
  <c r="BM21" i="23" s="1"/>
  <c r="BM28" i="23" s="1"/>
  <c r="BU21" i="12"/>
  <c r="BU21" i="23" s="1"/>
  <c r="BU28" i="23" s="1"/>
  <c r="CC21" i="12"/>
  <c r="CC21" i="23" s="1"/>
  <c r="CC28" i="23" s="1"/>
  <c r="CK21" i="12"/>
  <c r="CK21" i="23" s="1"/>
  <c r="CK28" i="23" s="1"/>
  <c r="CS21" i="12"/>
  <c r="CS21" i="23" s="1"/>
  <c r="CS28" i="23" s="1"/>
  <c r="DA21" i="12"/>
  <c r="DA21" i="23" s="1"/>
  <c r="DA28" i="23" s="1"/>
  <c r="DI21" i="12"/>
  <c r="DI21" i="23" s="1"/>
  <c r="DI28" i="23" s="1"/>
  <c r="DQ21" i="12"/>
  <c r="DQ21" i="23" s="1"/>
  <c r="DQ28" i="23" s="1"/>
  <c r="CD21" i="12"/>
  <c r="CD21" i="23" s="1"/>
  <c r="CD28" i="23" s="1"/>
  <c r="DD21" i="12"/>
  <c r="DD21" i="23" s="1"/>
  <c r="DD28" i="23" s="1"/>
  <c r="J21" i="12"/>
  <c r="J21" i="23" s="1"/>
  <c r="J28" i="23" s="1"/>
  <c r="R21" i="12"/>
  <c r="R21" i="23" s="1"/>
  <c r="R28" i="23" s="1"/>
  <c r="Z21" i="12"/>
  <c r="Z21" i="23" s="1"/>
  <c r="Z28" i="23" s="1"/>
  <c r="AH21" i="12"/>
  <c r="AH21" i="23" s="1"/>
  <c r="AH28" i="23" s="1"/>
  <c r="AP21" i="12"/>
  <c r="AP21" i="23" s="1"/>
  <c r="AP28" i="23" s="1"/>
  <c r="AX21" i="12"/>
  <c r="AX21" i="23" s="1"/>
  <c r="AX28" i="23" s="1"/>
  <c r="BF21" i="12"/>
  <c r="BF21" i="23" s="1"/>
  <c r="BF28" i="23" s="1"/>
  <c r="BN21" i="12"/>
  <c r="BN21" i="23" s="1"/>
  <c r="BN28" i="23" s="1"/>
  <c r="BV21" i="12"/>
  <c r="BV21" i="23" s="1"/>
  <c r="BV28" i="23" s="1"/>
  <c r="DB21" i="12"/>
  <c r="DB21" i="23" s="1"/>
  <c r="DB28" i="23" s="1"/>
  <c r="K21" i="12"/>
  <c r="K21" i="23" s="1"/>
  <c r="K28" i="23" s="1"/>
  <c r="S21" i="12"/>
  <c r="S21" i="23" s="1"/>
  <c r="S28" i="23" s="1"/>
  <c r="AA21" i="12"/>
  <c r="AA21" i="23" s="1"/>
  <c r="AA28" i="23" s="1"/>
  <c r="AI21" i="12"/>
  <c r="AI21" i="23" s="1"/>
  <c r="AI28" i="23" s="1"/>
  <c r="AQ21" i="12"/>
  <c r="AQ21" i="23" s="1"/>
  <c r="AQ28" i="23" s="1"/>
  <c r="AY21" i="12"/>
  <c r="AY21" i="23" s="1"/>
  <c r="AY28" i="23" s="1"/>
  <c r="BG21" i="12"/>
  <c r="BG21" i="23" s="1"/>
  <c r="BG28" i="23" s="1"/>
  <c r="BO21" i="12"/>
  <c r="BO21" i="23" s="1"/>
  <c r="BO28" i="23" s="1"/>
  <c r="BW21" i="12"/>
  <c r="BW21" i="23" s="1"/>
  <c r="BW28" i="23" s="1"/>
  <c r="CE21" i="12"/>
  <c r="CE21" i="23" s="1"/>
  <c r="CE28" i="23" s="1"/>
  <c r="CM21" i="12"/>
  <c r="CM21" i="23" s="1"/>
  <c r="CM28" i="23" s="1"/>
  <c r="CU21" i="12"/>
  <c r="CU21" i="23" s="1"/>
  <c r="CU28" i="23" s="1"/>
  <c r="DC21" i="12"/>
  <c r="DC21" i="23" s="1"/>
  <c r="DC28" i="23" s="1"/>
  <c r="DK21" i="12"/>
  <c r="DK21" i="23" s="1"/>
  <c r="DK28" i="23" s="1"/>
  <c r="DS21" i="12"/>
  <c r="DS21" i="23" s="1"/>
  <c r="DS28" i="23" s="1"/>
  <c r="BX21" i="12"/>
  <c r="BX21" i="23" s="1"/>
  <c r="BX28" i="23" s="1"/>
  <c r="CV21" i="12"/>
  <c r="CV21" i="23" s="1"/>
  <c r="CV28" i="23" s="1"/>
  <c r="E21" i="12"/>
  <c r="L21" i="12"/>
  <c r="L21" i="23" s="1"/>
  <c r="L28" i="23" s="1"/>
  <c r="T21" i="12"/>
  <c r="T21" i="23" s="1"/>
  <c r="T28" i="23" s="1"/>
  <c r="AB21" i="12"/>
  <c r="AB21" i="23" s="1"/>
  <c r="AB28" i="23" s="1"/>
  <c r="AJ21" i="12"/>
  <c r="AJ21" i="23" s="1"/>
  <c r="AJ28" i="23" s="1"/>
  <c r="AR21" i="12"/>
  <c r="AR21" i="23" s="1"/>
  <c r="AR28" i="23" s="1"/>
  <c r="AZ21" i="12"/>
  <c r="AZ21" i="23" s="1"/>
  <c r="AZ28" i="23" s="1"/>
  <c r="BH21" i="12"/>
  <c r="BH21" i="23" s="1"/>
  <c r="BH28" i="23" s="1"/>
  <c r="BP21" i="12"/>
  <c r="BP21" i="23" s="1"/>
  <c r="BP28" i="23" s="1"/>
  <c r="CF21" i="12"/>
  <c r="CF21" i="23" s="1"/>
  <c r="CF28" i="23" s="1"/>
  <c r="CN21" i="12"/>
  <c r="CN21" i="23" s="1"/>
  <c r="CN28" i="23" s="1"/>
  <c r="DT21" i="12"/>
  <c r="DT21" i="23" s="1"/>
  <c r="DT28" i="23" s="1"/>
  <c r="M21" i="12"/>
  <c r="M21" i="23" s="1"/>
  <c r="M28" i="23" s="1"/>
  <c r="U21" i="12"/>
  <c r="U21" i="23" s="1"/>
  <c r="U28" i="23" s="1"/>
  <c r="AC21" i="12"/>
  <c r="AC21" i="23" s="1"/>
  <c r="AC28" i="23" s="1"/>
  <c r="AK21" i="12"/>
  <c r="AK21" i="23" s="1"/>
  <c r="AK28" i="23" s="1"/>
  <c r="AS21" i="12"/>
  <c r="AS21" i="23" s="1"/>
  <c r="AS28" i="23" s="1"/>
  <c r="BA21" i="12"/>
  <c r="BA21" i="23" s="1"/>
  <c r="BA28" i="23" s="1"/>
  <c r="BI21" i="12"/>
  <c r="BI21" i="23" s="1"/>
  <c r="BI28" i="23" s="1"/>
  <c r="BQ21" i="12"/>
  <c r="BQ21" i="23" s="1"/>
  <c r="BQ28" i="23" s="1"/>
  <c r="BY21" i="12"/>
  <c r="BY21" i="23" s="1"/>
  <c r="BY28" i="23" s="1"/>
  <c r="CG21" i="12"/>
  <c r="CG21" i="23" s="1"/>
  <c r="CG28" i="23" s="1"/>
  <c r="CO21" i="12"/>
  <c r="CO21" i="23" s="1"/>
  <c r="CO28" i="23" s="1"/>
  <c r="DM21" i="12"/>
  <c r="DM21" i="23" s="1"/>
  <c r="DM28" i="23" s="1"/>
  <c r="EG12" i="22"/>
  <c r="EG16" i="22" s="1"/>
  <c r="DY12" i="22"/>
  <c r="DY16" i="22" s="1"/>
  <c r="DQ12" i="22"/>
  <c r="DQ16" i="22" s="1"/>
  <c r="DI16" i="22"/>
  <c r="EV12" i="22"/>
  <c r="EV16" i="22" s="1"/>
  <c r="EN12" i="22"/>
  <c r="EN16" i="22" s="1"/>
  <c r="EF12" i="22"/>
  <c r="EF16" i="22" s="1"/>
  <c r="DX12" i="22"/>
  <c r="DX16" i="22" s="1"/>
  <c r="FC12" i="22"/>
  <c r="FC16" i="22" s="1"/>
  <c r="EU12" i="22"/>
  <c r="EU16" i="22" s="1"/>
  <c r="EM12" i="22"/>
  <c r="EM16" i="22" s="1"/>
  <c r="EE12" i="22"/>
  <c r="EE16" i="22" s="1"/>
  <c r="DJ16" i="22"/>
  <c r="FZ12" i="22"/>
  <c r="FZ16" i="22" s="1"/>
  <c r="FR12" i="22"/>
  <c r="FR16" i="22" s="1"/>
  <c r="FJ12" i="22"/>
  <c r="FJ16" i="22" s="1"/>
  <c r="FB12" i="22"/>
  <c r="FB16" i="22" s="1"/>
  <c r="DN12" i="22"/>
  <c r="DN16" i="22" s="1"/>
  <c r="EH12" i="22"/>
  <c r="EH16" i="22" s="1"/>
  <c r="FY12" i="22"/>
  <c r="FY16" i="22" s="1"/>
  <c r="FQ12" i="22"/>
  <c r="FQ16" i="22" s="1"/>
  <c r="EC12" i="22"/>
  <c r="EC16" i="22" s="1"/>
  <c r="DU12" i="22"/>
  <c r="DU16" i="22" s="1"/>
  <c r="DM12" i="22"/>
  <c r="DM16" i="22" s="1"/>
  <c r="EX12" i="22"/>
  <c r="EX16" i="22" s="1"/>
  <c r="ER12" i="22"/>
  <c r="ER16" i="22" s="1"/>
  <c r="EJ12" i="22"/>
  <c r="EJ16" i="22" s="1"/>
  <c r="EB12" i="22"/>
  <c r="EB16" i="22" s="1"/>
  <c r="DT12" i="22"/>
  <c r="DT16" i="22" s="1"/>
  <c r="FG12" i="22"/>
  <c r="FG16" i="22" s="1"/>
  <c r="EY12" i="22"/>
  <c r="EY16" i="22" s="1"/>
  <c r="EQ12" i="22"/>
  <c r="EQ16" i="22" s="1"/>
  <c r="EI12" i="22"/>
  <c r="EI16" i="22" s="1"/>
  <c r="FV12" i="22"/>
  <c r="FV16" i="22" s="1"/>
  <c r="DM27" i="21"/>
  <c r="DO27" i="21"/>
  <c r="DP27" i="21"/>
  <c r="DO43" i="21"/>
  <c r="DP43" i="21"/>
  <c r="DM43" i="21"/>
  <c r="DT27" i="21"/>
  <c r="DN43" i="21"/>
  <c r="DL27" i="21"/>
  <c r="DQ27" i="21"/>
  <c r="DS27" i="21"/>
  <c r="DN27" i="21"/>
  <c r="DK27" i="21"/>
  <c r="DR43" i="21"/>
  <c r="DL43" i="21"/>
  <c r="DS43" i="21"/>
  <c r="DT43" i="21"/>
  <c r="DQ43" i="21"/>
  <c r="DK43" i="21"/>
  <c r="DR27" i="21"/>
  <c r="D27" i="21"/>
  <c r="D43" i="21"/>
  <c r="DK18" i="12"/>
  <c r="DL18" i="12"/>
  <c r="DL18" i="23" s="1"/>
  <c r="DM18" i="12"/>
  <c r="DM18" i="23" s="1"/>
  <c r="DN18" i="12"/>
  <c r="DN18" i="23" s="1"/>
  <c r="DO18" i="12"/>
  <c r="DO18" i="23" s="1"/>
  <c r="DP18" i="12"/>
  <c r="DP18" i="23" s="1"/>
  <c r="DQ18" i="12"/>
  <c r="DQ18" i="23" s="1"/>
  <c r="DR18" i="12"/>
  <c r="DR18" i="23" s="1"/>
  <c r="DS18" i="12"/>
  <c r="DS18" i="23" s="1"/>
  <c r="DT18" i="12"/>
  <c r="DT18" i="23" s="1"/>
  <c r="DH40" i="19" l="1"/>
  <c r="DK18" i="23"/>
  <c r="E28" i="12"/>
  <c r="E21" i="23"/>
  <c r="E28" i="23" s="1"/>
  <c r="FU12" i="22"/>
  <c r="FU16" i="22" s="1"/>
  <c r="FK12" i="22"/>
  <c r="FK16" i="22" s="1"/>
  <c r="FD12" i="22"/>
  <c r="FD16" i="22" s="1"/>
  <c r="EO12" i="22"/>
  <c r="EO16" i="22" s="1"/>
  <c r="EP12" i="22"/>
  <c r="EP16" i="22" s="1"/>
  <c r="EK12" i="22"/>
  <c r="EK16" i="22" s="1"/>
  <c r="DV12" i="22"/>
  <c r="DV16" i="22" s="1"/>
  <c r="DK12" i="22"/>
  <c r="DK16" i="22" s="1"/>
  <c r="FW12" i="22"/>
  <c r="FW16" i="22" s="1"/>
  <c r="FH12" i="22"/>
  <c r="FH16" i="22" s="1"/>
  <c r="ES12" i="22"/>
  <c r="ES16" i="22" s="1"/>
  <c r="ED12" i="22"/>
  <c r="ED16" i="22" s="1"/>
  <c r="FN12" i="22"/>
  <c r="FN16" i="22" s="1"/>
  <c r="FS12" i="22"/>
  <c r="FS16" i="22" s="1"/>
  <c r="FL12" i="22"/>
  <c r="FL16" i="22" s="1"/>
  <c r="EW12" i="22"/>
  <c r="EW16" i="22" s="1"/>
  <c r="FO12" i="22"/>
  <c r="FO16" i="22" s="1"/>
  <c r="FF12" i="22"/>
  <c r="FF16" i="22" s="1"/>
  <c r="FP12" i="22"/>
  <c r="FP16" i="22" s="1"/>
  <c r="FA12" i="22"/>
  <c r="FA16" i="22" s="1"/>
  <c r="EL12" i="22"/>
  <c r="EL16" i="22" s="1"/>
  <c r="DO12" i="22"/>
  <c r="DO16" i="22" s="1"/>
  <c r="DZ12" i="22"/>
  <c r="DZ16" i="22" s="1"/>
  <c r="FT12" i="22"/>
  <c r="FT16" i="22" s="1"/>
  <c r="FE12" i="22"/>
  <c r="FE16" i="22" s="1"/>
  <c r="EZ12" i="22"/>
  <c r="EZ16" i="22" s="1"/>
  <c r="DS12" i="22"/>
  <c r="DS16" i="22" s="1"/>
  <c r="EA12" i="22"/>
  <c r="EA16" i="22" s="1"/>
  <c r="DL12" i="22"/>
  <c r="DL16" i="22" s="1"/>
  <c r="FX12" i="22"/>
  <c r="FX16" i="22" s="1"/>
  <c r="FI12" i="22"/>
  <c r="FI16" i="22" s="1"/>
  <c r="ET12" i="22"/>
  <c r="ET16" i="22" s="1"/>
  <c r="DW12" i="22"/>
  <c r="DW16" i="22" s="1"/>
  <c r="DP12" i="22"/>
  <c r="DP16" i="22" s="1"/>
  <c r="DR12" i="22"/>
  <c r="DR16" i="22" s="1"/>
  <c r="DI13" i="22"/>
  <c r="DK27" i="12" s="1"/>
  <c r="DK27" i="23" s="1"/>
  <c r="DQ13" i="22"/>
  <c r="DS27" i="12" s="1"/>
  <c r="DS27" i="23" s="1"/>
  <c r="DY13" i="22"/>
  <c r="EG13" i="22"/>
  <c r="EO13" i="22"/>
  <c r="EW13" i="22"/>
  <c r="FE13" i="22"/>
  <c r="FM13" i="22"/>
  <c r="FU13" i="22"/>
  <c r="DK14" i="22"/>
  <c r="DM22" i="12" s="1"/>
  <c r="DM22" i="23" s="1"/>
  <c r="DS14" i="22"/>
  <c r="EA14" i="22"/>
  <c r="EI14" i="22"/>
  <c r="EQ14" i="22"/>
  <c r="EY14" i="22"/>
  <c r="FG14" i="22"/>
  <c r="FO14" i="22"/>
  <c r="FW14" i="22"/>
  <c r="DJ13" i="22"/>
  <c r="DL27" i="12" s="1"/>
  <c r="DL27" i="23" s="1"/>
  <c r="DR13" i="22"/>
  <c r="DT27" i="12" s="1"/>
  <c r="DT27" i="23" s="1"/>
  <c r="DZ13" i="22"/>
  <c r="EH13" i="22"/>
  <c r="EP13" i="22"/>
  <c r="EX13" i="22"/>
  <c r="FF13" i="22"/>
  <c r="FN13" i="22"/>
  <c r="FV13" i="22"/>
  <c r="DL14" i="22"/>
  <c r="DN22" i="12" s="1"/>
  <c r="DN22" i="23" s="1"/>
  <c r="DT14" i="22"/>
  <c r="EB14" i="22"/>
  <c r="EJ14" i="22"/>
  <c r="ER14" i="22"/>
  <c r="EZ14" i="22"/>
  <c r="FH14" i="22"/>
  <c r="FP14" i="22"/>
  <c r="FX14" i="22"/>
  <c r="DK13" i="22"/>
  <c r="DM27" i="12" s="1"/>
  <c r="DM27" i="23" s="1"/>
  <c r="DS13" i="22"/>
  <c r="EA13" i="22"/>
  <c r="EI13" i="22"/>
  <c r="EQ13" i="22"/>
  <c r="EY13" i="22"/>
  <c r="FG13" i="22"/>
  <c r="FO13" i="22"/>
  <c r="FW13" i="22"/>
  <c r="DM14" i="22"/>
  <c r="DO22" i="12" s="1"/>
  <c r="DO22" i="23" s="1"/>
  <c r="DU14" i="22"/>
  <c r="EC14" i="22"/>
  <c r="EK14" i="22"/>
  <c r="ES14" i="22"/>
  <c r="FA14" i="22"/>
  <c r="FI14" i="22"/>
  <c r="FQ14" i="22"/>
  <c r="FY14" i="22"/>
  <c r="DL13" i="22"/>
  <c r="DN27" i="12" s="1"/>
  <c r="DN27" i="23" s="1"/>
  <c r="DT13" i="22"/>
  <c r="EB13" i="22"/>
  <c r="EJ13" i="22"/>
  <c r="ER13" i="22"/>
  <c r="EZ13" i="22"/>
  <c r="FH13" i="22"/>
  <c r="FP13" i="22"/>
  <c r="FX13" i="22"/>
  <c r="DN14" i="22"/>
  <c r="DP22" i="12" s="1"/>
  <c r="DP22" i="23" s="1"/>
  <c r="DV14" i="22"/>
  <c r="ED14" i="22"/>
  <c r="EL14" i="22"/>
  <c r="ET14" i="22"/>
  <c r="FB14" i="22"/>
  <c r="FJ14" i="22"/>
  <c r="FR14" i="22"/>
  <c r="FZ14" i="22"/>
  <c r="DM13" i="22"/>
  <c r="DO27" i="12" s="1"/>
  <c r="DO27" i="23" s="1"/>
  <c r="DU13" i="22"/>
  <c r="EC13" i="22"/>
  <c r="EK13" i="22"/>
  <c r="ES13" i="22"/>
  <c r="FA13" i="22"/>
  <c r="FI13" i="22"/>
  <c r="FQ13" i="22"/>
  <c r="FY13" i="22"/>
  <c r="DO14" i="22"/>
  <c r="DQ22" i="12" s="1"/>
  <c r="DQ22" i="23" s="1"/>
  <c r="DW14" i="22"/>
  <c r="EE14" i="22"/>
  <c r="EM14" i="22"/>
  <c r="EU14" i="22"/>
  <c r="FC14" i="22"/>
  <c r="FK14" i="22"/>
  <c r="FS14" i="22"/>
  <c r="DH42" i="19"/>
  <c r="DN13" i="22"/>
  <c r="DP27" i="12" s="1"/>
  <c r="DP27" i="23" s="1"/>
  <c r="DV13" i="22"/>
  <c r="ED13" i="22"/>
  <c r="EL13" i="22"/>
  <c r="ET13" i="22"/>
  <c r="FB13" i="22"/>
  <c r="FJ13" i="22"/>
  <c r="FR13" i="22"/>
  <c r="FZ13" i="22"/>
  <c r="DP14" i="22"/>
  <c r="DR22" i="12" s="1"/>
  <c r="DR22" i="23" s="1"/>
  <c r="DX14" i="22"/>
  <c r="EF14" i="22"/>
  <c r="EN14" i="22"/>
  <c r="EV14" i="22"/>
  <c r="FD14" i="22"/>
  <c r="FL14" i="22"/>
  <c r="FT14" i="22"/>
  <c r="DI42" i="19"/>
  <c r="DO13" i="22"/>
  <c r="DQ27" i="12" s="1"/>
  <c r="DQ27" i="23" s="1"/>
  <c r="DW13" i="22"/>
  <c r="EE13" i="22"/>
  <c r="EM13" i="22"/>
  <c r="EU13" i="22"/>
  <c r="FC13" i="22"/>
  <c r="FK13" i="22"/>
  <c r="FS13" i="22"/>
  <c r="DI14" i="22"/>
  <c r="DK22" i="12" s="1"/>
  <c r="DK22" i="23" s="1"/>
  <c r="DQ14" i="22"/>
  <c r="DS22" i="12" s="1"/>
  <c r="DS22" i="23" s="1"/>
  <c r="DY14" i="22"/>
  <c r="EG14" i="22"/>
  <c r="EO14" i="22"/>
  <c r="EW14" i="22"/>
  <c r="FE14" i="22"/>
  <c r="FM14" i="22"/>
  <c r="FU14" i="22"/>
  <c r="DP13" i="22"/>
  <c r="DR27" i="12" s="1"/>
  <c r="DR27" i="23" s="1"/>
  <c r="DX13" i="22"/>
  <c r="EF13" i="22"/>
  <c r="EN13" i="22"/>
  <c r="EV13" i="22"/>
  <c r="FD13" i="22"/>
  <c r="FL13" i="22"/>
  <c r="FT13" i="22"/>
  <c r="DJ14" i="22"/>
  <c r="DL22" i="12" s="1"/>
  <c r="DL22" i="23" s="1"/>
  <c r="DR14" i="22"/>
  <c r="DT22" i="12" s="1"/>
  <c r="DT22" i="23" s="1"/>
  <c r="DZ14" i="22"/>
  <c r="EH14" i="22"/>
  <c r="EP14" i="22"/>
  <c r="EX14" i="22"/>
  <c r="FF14" i="22"/>
  <c r="FN14" i="22"/>
  <c r="FV14" i="22"/>
  <c r="DI40" i="19"/>
  <c r="DI41" i="19"/>
  <c r="DI37" i="19"/>
  <c r="DO40" i="19"/>
  <c r="DO41" i="19"/>
  <c r="DO37" i="19"/>
  <c r="DQ40" i="19"/>
  <c r="DQ41" i="19"/>
  <c r="DQ37" i="19"/>
  <c r="DN40" i="19"/>
  <c r="DN37" i="19"/>
  <c r="DN41" i="19"/>
  <c r="DM40" i="19"/>
  <c r="DM41" i="19"/>
  <c r="DM37" i="19"/>
  <c r="DP40" i="19"/>
  <c r="DP41" i="19"/>
  <c r="DP37" i="19"/>
  <c r="DL40" i="19"/>
  <c r="DL37" i="19"/>
  <c r="DL41" i="19"/>
  <c r="DK40" i="19"/>
  <c r="DK37" i="19"/>
  <c r="DK41" i="19"/>
  <c r="DJ40" i="19"/>
  <c r="DJ37" i="19"/>
  <c r="DJ41" i="19"/>
  <c r="F11" i="17"/>
  <c r="I35" i="17" s="1"/>
  <c r="DJ42" i="19" l="1"/>
  <c r="DQ42" i="19"/>
  <c r="DM42" i="19"/>
  <c r="DP42" i="19"/>
  <c r="DO42" i="19"/>
  <c r="DL42" i="19"/>
  <c r="DK42" i="19"/>
  <c r="DN42" i="19"/>
  <c r="D9" i="21"/>
  <c r="D10" i="21" l="1"/>
  <c r="CL11" i="12"/>
  <c r="CL11" i="23" s="1"/>
  <c r="CM11" i="12"/>
  <c r="CM11" i="23" s="1"/>
  <c r="CN11" i="12"/>
  <c r="CN11" i="23" s="1"/>
  <c r="CO11" i="12"/>
  <c r="CO11" i="23" s="1"/>
  <c r="CP11" i="12"/>
  <c r="CP11" i="23" s="1"/>
  <c r="CQ11" i="12"/>
  <c r="CQ11" i="23" s="1"/>
  <c r="CR11" i="12"/>
  <c r="CR11" i="23" s="1"/>
  <c r="CS11" i="12"/>
  <c r="CS11" i="23" s="1"/>
  <c r="CT11" i="12"/>
  <c r="CT11" i="23" s="1"/>
  <c r="CU11" i="12"/>
  <c r="CU11" i="23" s="1"/>
  <c r="CV11" i="12"/>
  <c r="CV11" i="23" s="1"/>
  <c r="CW11" i="12"/>
  <c r="CW11" i="23" s="1"/>
  <c r="CX11" i="12"/>
  <c r="CX11" i="23" s="1"/>
  <c r="CY11" i="12"/>
  <c r="CY11" i="23" s="1"/>
  <c r="CZ11" i="12"/>
  <c r="CZ11" i="23" s="1"/>
  <c r="DA11" i="12"/>
  <c r="DA11" i="23" s="1"/>
  <c r="DB11" i="12"/>
  <c r="DB11" i="23" s="1"/>
  <c r="DC11" i="12"/>
  <c r="DC11" i="23" s="1"/>
  <c r="DD11" i="12"/>
  <c r="DD11" i="23" s="1"/>
  <c r="DE11" i="12"/>
  <c r="DE11" i="23" s="1"/>
  <c r="DF11" i="12"/>
  <c r="DF11" i="23" s="1"/>
  <c r="DG11" i="12"/>
  <c r="DG11" i="23" s="1"/>
  <c r="DH11" i="12"/>
  <c r="DH11" i="23" s="1"/>
  <c r="DI11" i="12"/>
  <c r="DI11" i="23" s="1"/>
  <c r="DK11" i="12"/>
  <c r="DK11" i="23" s="1"/>
  <c r="DL11" i="12"/>
  <c r="DL11" i="23" s="1"/>
  <c r="DM11" i="12"/>
  <c r="DM11" i="23" s="1"/>
  <c r="DN11" i="12"/>
  <c r="DN11" i="23" s="1"/>
  <c r="DO11" i="12"/>
  <c r="DO11" i="23" s="1"/>
  <c r="DP11" i="12"/>
  <c r="DP11" i="23" s="1"/>
  <c r="DQ11" i="12"/>
  <c r="DQ11" i="23" s="1"/>
  <c r="DR11" i="12"/>
  <c r="DR11" i="23" s="1"/>
  <c r="DS11" i="12"/>
  <c r="DS11" i="23" s="1"/>
  <c r="I11" i="12"/>
  <c r="I11" i="23" s="1"/>
  <c r="J11" i="12"/>
  <c r="J11" i="23" s="1"/>
  <c r="K11" i="12"/>
  <c r="K11" i="23" s="1"/>
  <c r="L11" i="12"/>
  <c r="L11" i="23" s="1"/>
  <c r="M11" i="12"/>
  <c r="M11" i="23" s="1"/>
  <c r="N11" i="12"/>
  <c r="N11" i="23" s="1"/>
  <c r="O11" i="12"/>
  <c r="O11" i="23" s="1"/>
  <c r="P11" i="12"/>
  <c r="P11" i="23" s="1"/>
  <c r="Q11" i="12"/>
  <c r="Q11" i="23" s="1"/>
  <c r="R11" i="12"/>
  <c r="R11" i="23" s="1"/>
  <c r="S11" i="12"/>
  <c r="S11" i="23" s="1"/>
  <c r="T11" i="12"/>
  <c r="T11" i="23" s="1"/>
  <c r="U11" i="12"/>
  <c r="U11" i="23" s="1"/>
  <c r="V11" i="12"/>
  <c r="V11" i="23" s="1"/>
  <c r="W11" i="12"/>
  <c r="W11" i="23" s="1"/>
  <c r="X11" i="12"/>
  <c r="X11" i="23" s="1"/>
  <c r="Y11" i="12"/>
  <c r="Y11" i="23" s="1"/>
  <c r="Z11" i="12"/>
  <c r="Z11" i="23" s="1"/>
  <c r="AA11" i="12"/>
  <c r="AA11" i="23" s="1"/>
  <c r="AB11" i="12"/>
  <c r="AB11" i="23" s="1"/>
  <c r="AC11" i="12"/>
  <c r="AC11" i="23" s="1"/>
  <c r="AD11" i="12"/>
  <c r="AD11" i="23" s="1"/>
  <c r="AE11" i="12"/>
  <c r="AE11" i="23" s="1"/>
  <c r="AF11" i="12"/>
  <c r="AF11" i="23" s="1"/>
  <c r="AG11" i="12"/>
  <c r="AG11" i="23" s="1"/>
  <c r="AH11" i="12"/>
  <c r="AH11" i="23" s="1"/>
  <c r="AI11" i="12"/>
  <c r="AI11" i="23" s="1"/>
  <c r="AJ11" i="12"/>
  <c r="AJ11" i="23" s="1"/>
  <c r="AK11" i="12"/>
  <c r="AK11" i="23" s="1"/>
  <c r="AL11" i="12"/>
  <c r="AL11" i="23" s="1"/>
  <c r="AM11" i="12"/>
  <c r="AM11" i="23" s="1"/>
  <c r="AN11" i="12"/>
  <c r="AN11" i="23" s="1"/>
  <c r="AO11" i="12"/>
  <c r="AO11" i="23" s="1"/>
  <c r="AP11" i="12"/>
  <c r="AP11" i="23" s="1"/>
  <c r="AQ11" i="12"/>
  <c r="AQ11" i="23" s="1"/>
  <c r="AR11" i="12"/>
  <c r="AR11" i="23" s="1"/>
  <c r="AS11" i="12"/>
  <c r="AS11" i="23" s="1"/>
  <c r="AT11" i="12"/>
  <c r="AT11" i="23" s="1"/>
  <c r="AU11" i="12"/>
  <c r="AU11" i="23" s="1"/>
  <c r="AV11" i="12"/>
  <c r="AV11" i="23" s="1"/>
  <c r="AW11" i="12"/>
  <c r="AW11" i="23" s="1"/>
  <c r="AX11" i="12"/>
  <c r="AX11" i="23" s="1"/>
  <c r="AY11" i="12"/>
  <c r="AY11" i="23" s="1"/>
  <c r="AZ11" i="12"/>
  <c r="AZ11" i="23" s="1"/>
  <c r="BA11" i="12"/>
  <c r="BA11" i="23" s="1"/>
  <c r="BB11" i="12"/>
  <c r="BB11" i="23" s="1"/>
  <c r="BC11" i="12"/>
  <c r="BC11" i="23" s="1"/>
  <c r="BD11" i="12"/>
  <c r="BD11" i="23" s="1"/>
  <c r="BE11" i="12"/>
  <c r="BE11" i="23" s="1"/>
  <c r="BF11" i="12"/>
  <c r="BF11" i="23" s="1"/>
  <c r="BG11" i="12"/>
  <c r="BG11" i="23" s="1"/>
  <c r="BH11" i="12"/>
  <c r="BH11" i="23" s="1"/>
  <c r="BI11" i="12"/>
  <c r="BI11" i="23" s="1"/>
  <c r="BJ11" i="12"/>
  <c r="BJ11" i="23" s="1"/>
  <c r="BK11" i="12"/>
  <c r="BK11" i="23" s="1"/>
  <c r="BL11" i="12"/>
  <c r="BL11" i="23" s="1"/>
  <c r="BM11" i="12"/>
  <c r="BM11" i="23" s="1"/>
  <c r="BN11" i="12"/>
  <c r="BN11" i="23" s="1"/>
  <c r="BO11" i="12"/>
  <c r="BO11" i="23" s="1"/>
  <c r="BP11" i="12"/>
  <c r="BP11" i="23" s="1"/>
  <c r="BQ11" i="12"/>
  <c r="BQ11" i="23" s="1"/>
  <c r="BR11" i="12"/>
  <c r="BR11" i="23" s="1"/>
  <c r="BS11" i="12"/>
  <c r="BS11" i="23" s="1"/>
  <c r="BT11" i="12"/>
  <c r="BT11" i="23" s="1"/>
  <c r="BU11" i="12"/>
  <c r="BU11" i="23" s="1"/>
  <c r="BV11" i="12"/>
  <c r="BV11" i="23" s="1"/>
  <c r="BW11" i="12"/>
  <c r="BW11" i="23" s="1"/>
  <c r="BX11" i="12"/>
  <c r="BX11" i="23" s="1"/>
  <c r="BY11" i="12"/>
  <c r="BY11" i="23" s="1"/>
  <c r="BZ11" i="12"/>
  <c r="BZ11" i="23" s="1"/>
  <c r="CA11" i="12"/>
  <c r="CA11" i="23" s="1"/>
  <c r="CB11" i="12"/>
  <c r="CB11" i="23" s="1"/>
  <c r="CC11" i="12"/>
  <c r="CC11" i="23" s="1"/>
  <c r="CD11" i="12"/>
  <c r="CD11" i="23" s="1"/>
  <c r="CE11" i="12"/>
  <c r="CE11" i="23" s="1"/>
  <c r="CF11" i="12"/>
  <c r="CF11" i="23" s="1"/>
  <c r="CG11" i="12"/>
  <c r="CG11" i="23" s="1"/>
  <c r="CH11" i="12"/>
  <c r="CH11" i="23" s="1"/>
  <c r="CI11" i="12"/>
  <c r="CI11" i="23" s="1"/>
  <c r="CK11" i="12"/>
  <c r="CK11" i="23" s="1"/>
  <c r="H11" i="12"/>
  <c r="H11" i="23" s="1"/>
  <c r="F11" i="12"/>
  <c r="F11" i="23" s="1"/>
  <c r="G11" i="12"/>
  <c r="G11" i="23" s="1"/>
  <c r="E11" i="12"/>
  <c r="E11" i="23" s="1"/>
  <c r="CM28" i="12" l="1"/>
  <c r="CE28" i="12"/>
  <c r="BW28" i="12"/>
  <c r="BO28" i="12"/>
  <c r="BG28" i="12"/>
  <c r="AY28" i="12"/>
  <c r="AQ28" i="12"/>
  <c r="AI28" i="12"/>
  <c r="AA28" i="12"/>
  <c r="S28" i="12"/>
  <c r="K28" i="12"/>
  <c r="CT28" i="12"/>
  <c r="CL28" i="12"/>
  <c r="CD28" i="12"/>
  <c r="BV28" i="12"/>
  <c r="BN28" i="12"/>
  <c r="BF28" i="12"/>
  <c r="AX28" i="12"/>
  <c r="AP28" i="12"/>
  <c r="AH28" i="12"/>
  <c r="Z28" i="12"/>
  <c r="R28" i="12"/>
  <c r="J28" i="12"/>
  <c r="CU28" i="12"/>
  <c r="DI28" i="12"/>
  <c r="DA28" i="12"/>
  <c r="CS28" i="12"/>
  <c r="CK28" i="12"/>
  <c r="CC28" i="12"/>
  <c r="BU28" i="12"/>
  <c r="BM28" i="12"/>
  <c r="BE28" i="12"/>
  <c r="AW28" i="12"/>
  <c r="AO28" i="12"/>
  <c r="AG28" i="12"/>
  <c r="Y28" i="12"/>
  <c r="Q28" i="12"/>
  <c r="DB28" i="12"/>
  <c r="G28" i="12"/>
  <c r="DH28" i="12"/>
  <c r="CZ28" i="12"/>
  <c r="CR28" i="12"/>
  <c r="CJ28" i="12"/>
  <c r="CB28" i="12"/>
  <c r="BT28" i="12"/>
  <c r="BL28" i="12"/>
  <c r="BD28" i="12"/>
  <c r="AV28" i="12"/>
  <c r="AN28" i="12"/>
  <c r="AF28" i="12"/>
  <c r="X28" i="12"/>
  <c r="P28" i="12"/>
  <c r="CY28" i="12"/>
  <c r="BS28" i="12"/>
  <c r="BK28" i="12"/>
  <c r="BC28" i="12"/>
  <c r="AU28" i="12"/>
  <c r="AM28" i="12"/>
  <c r="AE28" i="12"/>
  <c r="W28" i="12"/>
  <c r="O28" i="12"/>
  <c r="CQ28" i="12"/>
  <c r="I28" i="12"/>
  <c r="DF28" i="12"/>
  <c r="CX28" i="12"/>
  <c r="CP28" i="12"/>
  <c r="CH28" i="12"/>
  <c r="BZ28" i="12"/>
  <c r="BR28" i="12"/>
  <c r="BJ28" i="12"/>
  <c r="BB28" i="12"/>
  <c r="AT28" i="12"/>
  <c r="AL28" i="12"/>
  <c r="AD28" i="12"/>
  <c r="V28" i="12"/>
  <c r="N28" i="12"/>
  <c r="DJ28" i="12"/>
  <c r="CA28" i="12"/>
  <c r="H28" i="12"/>
  <c r="DE28" i="12"/>
  <c r="CW28" i="12"/>
  <c r="CO28" i="12"/>
  <c r="CG28" i="12"/>
  <c r="BY28" i="12"/>
  <c r="BQ28" i="12"/>
  <c r="BI28" i="12"/>
  <c r="BA28" i="12"/>
  <c r="AS28" i="12"/>
  <c r="AK28" i="12"/>
  <c r="AC28" i="12"/>
  <c r="U28" i="12"/>
  <c r="M28" i="12"/>
  <c r="DC28" i="12"/>
  <c r="DG28" i="12"/>
  <c r="CI28" i="12"/>
  <c r="DD28" i="12"/>
  <c r="CV28" i="12"/>
  <c r="CN28" i="12"/>
  <c r="CF28" i="12"/>
  <c r="BX28" i="12"/>
  <c r="BP28" i="12"/>
  <c r="BH28" i="12"/>
  <c r="AZ28" i="12"/>
  <c r="AR28" i="12"/>
  <c r="AJ28" i="12"/>
  <c r="AB28" i="12"/>
  <c r="T28" i="12"/>
  <c r="L28" i="12"/>
  <c r="F28" i="12"/>
  <c r="DT28" i="12" l="1"/>
  <c r="DT23" i="12"/>
  <c r="DT23" i="23" s="1"/>
  <c r="DR28" i="12"/>
  <c r="DR23" i="12"/>
  <c r="DR23" i="23" s="1"/>
  <c r="DK28" i="12"/>
  <c r="DK23" i="12"/>
  <c r="DK23" i="23" s="1"/>
  <c r="DM28" i="12"/>
  <c r="DM23" i="12"/>
  <c r="DM23" i="23" s="1"/>
  <c r="DO28" i="12"/>
  <c r="DO23" i="12"/>
  <c r="DO23" i="23" s="1"/>
  <c r="DS28" i="12"/>
  <c r="DS23" i="12"/>
  <c r="DS23" i="23" s="1"/>
  <c r="DL28" i="12"/>
  <c r="DL23" i="12"/>
  <c r="DL23" i="23" s="1"/>
  <c r="DN28" i="12"/>
  <c r="DN23" i="12"/>
  <c r="DN23" i="23" s="1"/>
  <c r="DQ28" i="12"/>
  <c r="DQ23" i="12"/>
  <c r="DQ23" i="23" s="1"/>
  <c r="DP28" i="12"/>
  <c r="DP23" i="12"/>
  <c r="DP23" i="23" s="1"/>
  <c r="DT17" i="12" l="1"/>
  <c r="DT17" i="23" s="1"/>
  <c r="DS17" i="12"/>
  <c r="DS17" i="23" s="1"/>
  <c r="DR17" i="12"/>
  <c r="DR17" i="23" s="1"/>
  <c r="DQ17" i="12"/>
  <c r="DQ17" i="23" s="1"/>
  <c r="DP17" i="12"/>
  <c r="DP17" i="23" s="1"/>
  <c r="DO17" i="12"/>
  <c r="DO17" i="23" s="1"/>
  <c r="DN17" i="12"/>
  <c r="DN17" i="23" s="1"/>
  <c r="DM17" i="12"/>
  <c r="DM17" i="23" s="1"/>
  <c r="DL17" i="12"/>
  <c r="DL17" i="23" s="1"/>
  <c r="DK17" i="12"/>
  <c r="DK17" i="23" s="1"/>
  <c r="DI17" i="12"/>
  <c r="DI17" i="23" s="1"/>
  <c r="DH17" i="12"/>
  <c r="DH17" i="23" s="1"/>
  <c r="DG17" i="12"/>
  <c r="DG17" i="23" s="1"/>
  <c r="DF17" i="12"/>
  <c r="DF17" i="23" s="1"/>
  <c r="DE17" i="12"/>
  <c r="DE17" i="23" s="1"/>
  <c r="DD17" i="12"/>
  <c r="DD17" i="23" s="1"/>
  <c r="DC17" i="12"/>
  <c r="DC17" i="23" s="1"/>
  <c r="DB17" i="12"/>
  <c r="DB17" i="23" s="1"/>
  <c r="DA17" i="12"/>
  <c r="DA17" i="23" s="1"/>
  <c r="CZ17" i="12"/>
  <c r="CZ17" i="23" s="1"/>
  <c r="CY17" i="12"/>
  <c r="CY17" i="23" s="1"/>
  <c r="CX17" i="12"/>
  <c r="CX17" i="23" s="1"/>
  <c r="CW17" i="12"/>
  <c r="CW17" i="23" s="1"/>
  <c r="CV17" i="12"/>
  <c r="CV17" i="23" s="1"/>
  <c r="CU17" i="12"/>
  <c r="CU17" i="23" s="1"/>
  <c r="CT17" i="12"/>
  <c r="CT17" i="23" s="1"/>
  <c r="CS17" i="12"/>
  <c r="CS17" i="23" s="1"/>
  <c r="CR17" i="12"/>
  <c r="CR17" i="23" s="1"/>
  <c r="CQ17" i="12"/>
  <c r="CQ17" i="23" s="1"/>
  <c r="CP17" i="12"/>
  <c r="CP17" i="23" s="1"/>
  <c r="CO17" i="12"/>
  <c r="CO17" i="23" s="1"/>
  <c r="CN17" i="12"/>
  <c r="CN17" i="23" s="1"/>
  <c r="CM17" i="12"/>
  <c r="CM17" i="23" s="1"/>
  <c r="CL17" i="12"/>
  <c r="CL17" i="23" s="1"/>
  <c r="CK17" i="12"/>
  <c r="CK17" i="23" s="1"/>
  <c r="CI17" i="12"/>
  <c r="CI17" i="23" s="1"/>
  <c r="CH17" i="12"/>
  <c r="CH17" i="23" s="1"/>
  <c r="CG17" i="12"/>
  <c r="CG17" i="23" s="1"/>
  <c r="CF17" i="12"/>
  <c r="CF17" i="23" s="1"/>
  <c r="CE17" i="12"/>
  <c r="CE17" i="23" s="1"/>
  <c r="CD17" i="12"/>
  <c r="CD17" i="23" s="1"/>
  <c r="CC17" i="12"/>
  <c r="CC17" i="23" s="1"/>
  <c r="CB17" i="12"/>
  <c r="CB17" i="23" s="1"/>
  <c r="CA17" i="12"/>
  <c r="CA17" i="23" s="1"/>
  <c r="BZ17" i="12"/>
  <c r="BZ17" i="23" s="1"/>
  <c r="BY17" i="12"/>
  <c r="BY17" i="23" s="1"/>
  <c r="BX17" i="12"/>
  <c r="BX17" i="23" s="1"/>
  <c r="BW17" i="12"/>
  <c r="BW17" i="23" s="1"/>
  <c r="BV17" i="12"/>
  <c r="BV17" i="23" s="1"/>
  <c r="BU17" i="12"/>
  <c r="BU17" i="23" s="1"/>
  <c r="BT17" i="12"/>
  <c r="BT17" i="23" s="1"/>
  <c r="BS17" i="12"/>
  <c r="BS17" i="23" s="1"/>
  <c r="BR17" i="12"/>
  <c r="BR17" i="23" s="1"/>
  <c r="BQ17" i="12"/>
  <c r="BQ17" i="23" s="1"/>
  <c r="BP17" i="12"/>
  <c r="BP17" i="23" s="1"/>
  <c r="BO17" i="12"/>
  <c r="BO17" i="23" s="1"/>
  <c r="BN17" i="12"/>
  <c r="BN17" i="23" s="1"/>
  <c r="BM17" i="12"/>
  <c r="BM17" i="23" s="1"/>
  <c r="BL17" i="12"/>
  <c r="BL17" i="23" s="1"/>
  <c r="BK17" i="12"/>
  <c r="BK17" i="23" s="1"/>
  <c r="BJ17" i="12"/>
  <c r="BJ17" i="23" s="1"/>
  <c r="BI17" i="12"/>
  <c r="BI17" i="23" s="1"/>
  <c r="BH17" i="12"/>
  <c r="BH17" i="23" s="1"/>
  <c r="BG17" i="12"/>
  <c r="BG17" i="23" s="1"/>
  <c r="BF17" i="12"/>
  <c r="BF17" i="23" s="1"/>
  <c r="BE17" i="12"/>
  <c r="BE17" i="23" s="1"/>
  <c r="BD17" i="12"/>
  <c r="BD17" i="23" s="1"/>
  <c r="BC17" i="12"/>
  <c r="BC17" i="23" s="1"/>
  <c r="BB17" i="12"/>
  <c r="BB17" i="23" s="1"/>
  <c r="BA17" i="12"/>
  <c r="BA17" i="23" s="1"/>
  <c r="AZ17" i="12"/>
  <c r="AZ17" i="23" s="1"/>
  <c r="AY17" i="12"/>
  <c r="AY17" i="23" s="1"/>
  <c r="AX17" i="12"/>
  <c r="AX17" i="23" s="1"/>
  <c r="AW17" i="12"/>
  <c r="AW17" i="23" s="1"/>
  <c r="AV17" i="12"/>
  <c r="AV17" i="23" s="1"/>
  <c r="AU17" i="12"/>
  <c r="AU17" i="23" s="1"/>
  <c r="AT17" i="12"/>
  <c r="AT17" i="23" s="1"/>
  <c r="AS17" i="12"/>
  <c r="AS17" i="23" s="1"/>
  <c r="AR17" i="12"/>
  <c r="AR17" i="23" s="1"/>
  <c r="AQ17" i="12"/>
  <c r="AQ17" i="23" s="1"/>
  <c r="AP17" i="12"/>
  <c r="AP17" i="23" s="1"/>
  <c r="AO17" i="12"/>
  <c r="AO17" i="23" s="1"/>
  <c r="AN17" i="12"/>
  <c r="AN17" i="23" s="1"/>
  <c r="AM17" i="12"/>
  <c r="AM17" i="23" s="1"/>
  <c r="AL17" i="12"/>
  <c r="AL17" i="23" s="1"/>
  <c r="AK17" i="12"/>
  <c r="AK17" i="23" s="1"/>
  <c r="AJ17" i="12"/>
  <c r="AJ17" i="23" s="1"/>
  <c r="AI17" i="12"/>
  <c r="AI17" i="23" s="1"/>
  <c r="AH17" i="12"/>
  <c r="AH17" i="23" s="1"/>
  <c r="AG17" i="12"/>
  <c r="AG17" i="23" s="1"/>
  <c r="AF17" i="12"/>
  <c r="AF17" i="23" s="1"/>
  <c r="AE17" i="12"/>
  <c r="AE17" i="23" s="1"/>
  <c r="AD17" i="12"/>
  <c r="AD17" i="23" s="1"/>
  <c r="AC17" i="12"/>
  <c r="AC17" i="23" s="1"/>
  <c r="AB17" i="12"/>
  <c r="AB17" i="23" s="1"/>
  <c r="AA17" i="12"/>
  <c r="AA17" i="23" s="1"/>
  <c r="Z17" i="12"/>
  <c r="Z17" i="23" s="1"/>
  <c r="Y17" i="12"/>
  <c r="Y17" i="23" s="1"/>
  <c r="X17" i="12"/>
  <c r="X17" i="23" s="1"/>
  <c r="W17" i="12"/>
  <c r="W17" i="23" s="1"/>
  <c r="V17" i="12"/>
  <c r="V17" i="23" s="1"/>
  <c r="U17" i="12"/>
  <c r="U17" i="23" s="1"/>
  <c r="T17" i="12"/>
  <c r="T17" i="23" s="1"/>
  <c r="S17" i="12"/>
  <c r="S17" i="23" s="1"/>
  <c r="R17" i="12"/>
  <c r="R17" i="23" s="1"/>
  <c r="Q17" i="12"/>
  <c r="Q17" i="23" s="1"/>
  <c r="P17" i="12"/>
  <c r="P17" i="23" s="1"/>
  <c r="O17" i="12"/>
  <c r="O17" i="23" s="1"/>
  <c r="N17" i="12"/>
  <c r="N17" i="23" s="1"/>
  <c r="M17" i="12"/>
  <c r="M17" i="23" s="1"/>
  <c r="L17" i="12"/>
  <c r="L17" i="23" s="1"/>
  <c r="K17" i="12"/>
  <c r="K17" i="23" s="1"/>
  <c r="J17" i="12"/>
  <c r="J17" i="23" s="1"/>
  <c r="I17" i="12"/>
  <c r="I17" i="23" s="1"/>
  <c r="H17" i="12"/>
  <c r="H17" i="23" s="1"/>
  <c r="G17" i="12"/>
  <c r="G17" i="23" s="1"/>
  <c r="F17" i="12"/>
  <c r="F17" i="23" s="1"/>
  <c r="E17" i="12"/>
  <c r="E17" i="23" s="1"/>
  <c r="D17" i="12"/>
  <c r="D17" i="23" s="1"/>
  <c r="DT16" i="12"/>
  <c r="DT16" i="23" s="1"/>
  <c r="DS16" i="12"/>
  <c r="DS16" i="23" s="1"/>
  <c r="DR16" i="12"/>
  <c r="DR16" i="23" s="1"/>
  <c r="DQ16" i="12"/>
  <c r="DQ16" i="23" s="1"/>
  <c r="DP16" i="12"/>
  <c r="DP16" i="23" s="1"/>
  <c r="DO16" i="12"/>
  <c r="DO16" i="23" s="1"/>
  <c r="DN16" i="12"/>
  <c r="DN16" i="23" s="1"/>
  <c r="DM16" i="12"/>
  <c r="DM16" i="23" s="1"/>
  <c r="DL16" i="12"/>
  <c r="DL16" i="23" s="1"/>
  <c r="DK16" i="12"/>
  <c r="DK16" i="23" s="1"/>
  <c r="DT15" i="12"/>
  <c r="DT15" i="23" s="1"/>
  <c r="DS15" i="12"/>
  <c r="DS15" i="23" s="1"/>
  <c r="DS19" i="23" s="1"/>
  <c r="DR15" i="12"/>
  <c r="DR15" i="23" s="1"/>
  <c r="DR19" i="23" s="1"/>
  <c r="DQ15" i="12"/>
  <c r="DQ15" i="23" s="1"/>
  <c r="DP15" i="12"/>
  <c r="DP15" i="23" s="1"/>
  <c r="DP19" i="23" s="1"/>
  <c r="DO15" i="12"/>
  <c r="DO15" i="23" s="1"/>
  <c r="DN15" i="12"/>
  <c r="DN15" i="23" s="1"/>
  <c r="DN19" i="23" s="1"/>
  <c r="DM15" i="12"/>
  <c r="DM15" i="23" s="1"/>
  <c r="DL15" i="12"/>
  <c r="DL15" i="23" s="1"/>
  <c r="DK15" i="12"/>
  <c r="DK15" i="23" s="1"/>
  <c r="DK19" i="23" s="1"/>
  <c r="D11" i="12"/>
  <c r="E3" i="12"/>
  <c r="F3" i="12" s="1"/>
  <c r="F35" i="17"/>
  <c r="DQ19" i="23" l="1"/>
  <c r="DO19" i="23"/>
  <c r="DL19" i="23"/>
  <c r="DT19" i="23"/>
  <c r="DM19" i="23"/>
  <c r="DR19" i="12"/>
  <c r="DN19" i="12"/>
  <c r="DK19" i="12"/>
  <c r="DO19" i="12"/>
  <c r="DS19" i="12"/>
  <c r="DL19" i="12"/>
  <c r="DP19" i="12"/>
  <c r="DT19" i="12"/>
  <c r="G3" i="12"/>
  <c r="F4" i="12"/>
  <c r="F5" i="12" s="1"/>
  <c r="E4" i="12"/>
  <c r="E5" i="12" s="1"/>
  <c r="DM19" i="12"/>
  <c r="DQ19" i="12"/>
  <c r="C21" i="12"/>
  <c r="C28" i="12" l="1"/>
  <c r="H3" i="12"/>
  <c r="G4" i="12"/>
  <c r="G5" i="12" s="1"/>
  <c r="H4" i="12" l="1"/>
  <c r="H5" i="12" s="1"/>
  <c r="I3" i="12"/>
  <c r="J3" i="12" l="1"/>
  <c r="I4" i="12"/>
  <c r="I5" i="12" s="1"/>
  <c r="K3" i="12" l="1"/>
  <c r="J4" i="12"/>
  <c r="J5" i="12" s="1"/>
  <c r="L3" i="12" l="1"/>
  <c r="K4" i="12"/>
  <c r="K5" i="12" s="1"/>
  <c r="L4" i="12" l="1"/>
  <c r="L5" i="12" s="1"/>
  <c r="M3" i="12"/>
  <c r="N3" i="12" l="1"/>
  <c r="M4" i="12"/>
  <c r="M5" i="12" s="1"/>
  <c r="O3" i="12" l="1"/>
  <c r="N4" i="12"/>
  <c r="N5" i="12" s="1"/>
  <c r="P3" i="12" l="1"/>
  <c r="O4" i="12"/>
  <c r="O5" i="12" s="1"/>
  <c r="P4" i="12" l="1"/>
  <c r="P5" i="12" s="1"/>
  <c r="Q3" i="12"/>
  <c r="R3" i="12" l="1"/>
  <c r="Q4" i="12"/>
  <c r="Q5" i="12" s="1"/>
  <c r="S3" i="12" l="1"/>
  <c r="R4" i="12"/>
  <c r="R5" i="12" s="1"/>
  <c r="T3" i="12" l="1"/>
  <c r="S4" i="12"/>
  <c r="S5" i="12" s="1"/>
  <c r="T4" i="12" l="1"/>
  <c r="T5" i="12" s="1"/>
  <c r="U3" i="12"/>
  <c r="V3" i="12" l="1"/>
  <c r="U4" i="12"/>
  <c r="U5" i="12" s="1"/>
  <c r="W3" i="12" l="1"/>
  <c r="V4" i="12"/>
  <c r="V5" i="12" s="1"/>
  <c r="X3" i="12" l="1"/>
  <c r="W4" i="12"/>
  <c r="W5" i="12" s="1"/>
  <c r="X4" i="12" l="1"/>
  <c r="X5" i="12" s="1"/>
  <c r="Y3" i="12"/>
  <c r="Z3" i="12" l="1"/>
  <c r="Y4" i="12"/>
  <c r="Y5" i="12" s="1"/>
  <c r="AA3" i="12" l="1"/>
  <c r="Z4" i="12"/>
  <c r="Z5" i="12" s="1"/>
  <c r="AB3" i="12" l="1"/>
  <c r="AA4" i="12"/>
  <c r="AA5" i="12" s="1"/>
  <c r="AB4" i="12" l="1"/>
  <c r="AB5" i="12" s="1"/>
  <c r="AC3" i="12"/>
  <c r="AD3" i="12" l="1"/>
  <c r="AC4" i="12"/>
  <c r="AC5" i="12" s="1"/>
  <c r="AE3" i="12" l="1"/>
  <c r="AD4" i="12"/>
  <c r="AD5" i="12" s="1"/>
  <c r="AF3" i="12" l="1"/>
  <c r="AE4" i="12"/>
  <c r="AE5" i="12" s="1"/>
  <c r="AF4" i="12" l="1"/>
  <c r="AF5" i="12" s="1"/>
  <c r="AG3" i="12"/>
  <c r="AH3" i="12" l="1"/>
  <c r="AG4" i="12"/>
  <c r="AG5" i="12" s="1"/>
  <c r="AI3" i="12" l="1"/>
  <c r="AH4" i="12"/>
  <c r="AH5" i="12" s="1"/>
  <c r="AJ3" i="12" l="1"/>
  <c r="AI4" i="12"/>
  <c r="AI5" i="12" s="1"/>
  <c r="AJ4" i="12" l="1"/>
  <c r="AJ5" i="12" s="1"/>
  <c r="AK3" i="12"/>
  <c r="AL3" i="12" l="1"/>
  <c r="AK4" i="12"/>
  <c r="AK5" i="12" s="1"/>
  <c r="AM3" i="12" l="1"/>
  <c r="AL4" i="12"/>
  <c r="AL5" i="12" s="1"/>
  <c r="AN3" i="12" l="1"/>
  <c r="AM4" i="12"/>
  <c r="AM5" i="12" s="1"/>
  <c r="AN4" i="12" l="1"/>
  <c r="AN5" i="12" s="1"/>
  <c r="AO3" i="12"/>
  <c r="AP3" i="12" l="1"/>
  <c r="AO4" i="12"/>
  <c r="AO5" i="12" s="1"/>
  <c r="AQ3" i="12" l="1"/>
  <c r="AP4" i="12"/>
  <c r="AP5" i="12" s="1"/>
  <c r="AR3" i="12" l="1"/>
  <c r="AQ4" i="12"/>
  <c r="AQ5" i="12" s="1"/>
  <c r="AR4" i="12" l="1"/>
  <c r="AR5" i="12" s="1"/>
  <c r="AS3" i="12"/>
  <c r="AT3" i="12" l="1"/>
  <c r="AS4" i="12"/>
  <c r="AS5" i="12" s="1"/>
  <c r="AU3" i="12" l="1"/>
  <c r="AT4" i="12"/>
  <c r="AT5" i="12" s="1"/>
  <c r="AV3" i="12" l="1"/>
  <c r="AU4" i="12"/>
  <c r="AU5" i="12" s="1"/>
  <c r="AV4" i="12" l="1"/>
  <c r="AV5" i="12" s="1"/>
  <c r="AW3" i="12"/>
  <c r="AX3" i="12" l="1"/>
  <c r="AW4" i="12"/>
  <c r="AW5" i="12" s="1"/>
  <c r="AY3" i="12" l="1"/>
  <c r="AX4" i="12"/>
  <c r="AX5" i="12" s="1"/>
  <c r="AZ3" i="12" l="1"/>
  <c r="AY4" i="12"/>
  <c r="AY5" i="12" s="1"/>
  <c r="AZ4" i="12" l="1"/>
  <c r="AZ5" i="12" s="1"/>
  <c r="BA3" i="12"/>
  <c r="BB3" i="12" l="1"/>
  <c r="BA4" i="12"/>
  <c r="BA5" i="12" s="1"/>
  <c r="BC3" i="12" l="1"/>
  <c r="BB4" i="12"/>
  <c r="BB5" i="12" s="1"/>
  <c r="BD3" i="12" l="1"/>
  <c r="BC4" i="12"/>
  <c r="BC5" i="12" s="1"/>
  <c r="BD4" i="12" l="1"/>
  <c r="BD5" i="12" s="1"/>
  <c r="BE3" i="12"/>
  <c r="BF3" i="12" l="1"/>
  <c r="BE4" i="12"/>
  <c r="BE5" i="12" s="1"/>
  <c r="BG3" i="12" l="1"/>
  <c r="BF4" i="12"/>
  <c r="BF5" i="12" s="1"/>
  <c r="BH3" i="12" l="1"/>
  <c r="BG4" i="12"/>
  <c r="BG5" i="12" s="1"/>
  <c r="BH4" i="12" l="1"/>
  <c r="BH5" i="12" s="1"/>
  <c r="BI3" i="12"/>
  <c r="BJ3" i="12" l="1"/>
  <c r="BI4" i="12"/>
  <c r="BI5" i="12" s="1"/>
  <c r="BK3" i="12" l="1"/>
  <c r="BJ4" i="12"/>
  <c r="BJ5" i="12" s="1"/>
  <c r="BL3" i="12" l="1"/>
  <c r="BK4" i="12"/>
  <c r="BK5" i="12" s="1"/>
  <c r="BL4" i="12" l="1"/>
  <c r="BL5" i="12" s="1"/>
  <c r="BM3" i="12"/>
  <c r="BN3" i="12" l="1"/>
  <c r="BM4" i="12"/>
  <c r="BM5" i="12" s="1"/>
  <c r="BO3" i="12" l="1"/>
  <c r="BN4" i="12"/>
  <c r="BN5" i="12" s="1"/>
  <c r="BP3" i="12" l="1"/>
  <c r="BO4" i="12"/>
  <c r="BO5" i="12" s="1"/>
  <c r="BP4" i="12" l="1"/>
  <c r="BP5" i="12" s="1"/>
  <c r="BQ3" i="12"/>
  <c r="BR3" i="12" l="1"/>
  <c r="BQ4" i="12"/>
  <c r="BQ5" i="12" s="1"/>
  <c r="BS3" i="12" l="1"/>
  <c r="BR4" i="12"/>
  <c r="BR5" i="12" s="1"/>
  <c r="BT3" i="12" l="1"/>
  <c r="BS4" i="12"/>
  <c r="BS5" i="12" s="1"/>
  <c r="BT4" i="12" l="1"/>
  <c r="BT5" i="12" s="1"/>
  <c r="BU3" i="12"/>
  <c r="BV3" i="12" l="1"/>
  <c r="BU4" i="12"/>
  <c r="BU5" i="12" s="1"/>
  <c r="BW3" i="12" l="1"/>
  <c r="BV4" i="12"/>
  <c r="BV5" i="12" s="1"/>
  <c r="BX3" i="12" l="1"/>
  <c r="BW4" i="12"/>
  <c r="BW5" i="12" s="1"/>
  <c r="BX4" i="12" l="1"/>
  <c r="BX5" i="12" s="1"/>
  <c r="BY3" i="12"/>
  <c r="BZ3" i="12" l="1"/>
  <c r="BY4" i="12"/>
  <c r="BY5" i="12" s="1"/>
  <c r="CA3" i="12" l="1"/>
  <c r="BZ4" i="12"/>
  <c r="BZ5" i="12" s="1"/>
  <c r="CB3" i="12" l="1"/>
  <c r="CA4" i="12"/>
  <c r="CA5" i="12" s="1"/>
  <c r="CB4" i="12" l="1"/>
  <c r="CB5" i="12" s="1"/>
  <c r="CC3" i="12"/>
  <c r="CD3" i="12" l="1"/>
  <c r="CC4" i="12"/>
  <c r="CC5" i="12" s="1"/>
  <c r="CE3" i="12" l="1"/>
  <c r="CD4" i="12"/>
  <c r="CD5" i="12" s="1"/>
  <c r="CF3" i="12" l="1"/>
  <c r="CE4" i="12"/>
  <c r="CE5" i="12" s="1"/>
  <c r="CF4" i="12" l="1"/>
  <c r="CF5" i="12" s="1"/>
  <c r="CG3" i="12"/>
  <c r="CH3" i="12" l="1"/>
  <c r="CG4" i="12"/>
  <c r="CG5" i="12" s="1"/>
  <c r="CI3" i="12" l="1"/>
  <c r="CH4" i="12"/>
  <c r="CH5" i="12" s="1"/>
  <c r="CJ3" i="12" l="1"/>
  <c r="CI4" i="12"/>
  <c r="CI5" i="12" s="1"/>
  <c r="CJ4" i="12" l="1"/>
  <c r="CJ5" i="12" s="1"/>
  <c r="CK3" i="12"/>
  <c r="CL3" i="12" l="1"/>
  <c r="CK4" i="12"/>
  <c r="CK5" i="12" s="1"/>
  <c r="CM3" i="12" l="1"/>
  <c r="CL4" i="12"/>
  <c r="CL5" i="12" s="1"/>
  <c r="CN3" i="12" l="1"/>
  <c r="CM4" i="12"/>
  <c r="CM5" i="12" s="1"/>
  <c r="CN4" i="12" l="1"/>
  <c r="CN5" i="12" s="1"/>
  <c r="CO3" i="12"/>
  <c r="CP3" i="12" l="1"/>
  <c r="CO4" i="12"/>
  <c r="CO5" i="12" s="1"/>
  <c r="CQ3" i="12" l="1"/>
  <c r="CP4" i="12"/>
  <c r="CP5" i="12" s="1"/>
  <c r="CR3" i="12" l="1"/>
  <c r="CQ4" i="12"/>
  <c r="CQ5" i="12" s="1"/>
  <c r="CR4" i="12" l="1"/>
  <c r="CR5" i="12" s="1"/>
  <c r="CS3" i="12"/>
  <c r="CT3" i="12" l="1"/>
  <c r="CS4" i="12"/>
  <c r="CS5" i="12" s="1"/>
  <c r="CU3" i="12" l="1"/>
  <c r="CT4" i="12"/>
  <c r="CT5" i="12" s="1"/>
  <c r="CV3" i="12" l="1"/>
  <c r="CU4" i="12"/>
  <c r="CU5" i="12" s="1"/>
  <c r="CV4" i="12" l="1"/>
  <c r="CV5" i="12" s="1"/>
  <c r="CW3" i="12"/>
  <c r="CX3" i="12" l="1"/>
  <c r="CW4" i="12"/>
  <c r="CW5" i="12" s="1"/>
  <c r="CY3" i="12" l="1"/>
  <c r="CX4" i="12"/>
  <c r="CX5" i="12" s="1"/>
  <c r="CZ3" i="12" l="1"/>
  <c r="CY4" i="12"/>
  <c r="CY5" i="12" s="1"/>
  <c r="CZ4" i="12" l="1"/>
  <c r="CZ5" i="12" s="1"/>
  <c r="DA3" i="12"/>
  <c r="DB3" i="12" l="1"/>
  <c r="DA4" i="12"/>
  <c r="DA5" i="12" s="1"/>
  <c r="DC3" i="12" l="1"/>
  <c r="DB4" i="12"/>
  <c r="DB5" i="12" s="1"/>
  <c r="DD3" i="12" l="1"/>
  <c r="DC4" i="12"/>
  <c r="DC5" i="12" s="1"/>
  <c r="DD4" i="12" l="1"/>
  <c r="DD5" i="12" s="1"/>
  <c r="DE3" i="12"/>
  <c r="DF3" i="12" l="1"/>
  <c r="DE4" i="12"/>
  <c r="DE5" i="12" s="1"/>
  <c r="DG3" i="12" l="1"/>
  <c r="DF4" i="12"/>
  <c r="DF5" i="12" s="1"/>
  <c r="DH3" i="12" l="1"/>
  <c r="DG4" i="12"/>
  <c r="DG5" i="12" s="1"/>
  <c r="DH4" i="12" l="1"/>
  <c r="DH5" i="12" s="1"/>
  <c r="DI3" i="12"/>
  <c r="DJ3" i="12" l="1"/>
  <c r="DI4" i="12"/>
  <c r="DI5" i="12" s="1"/>
  <c r="DK3" i="12" l="1"/>
  <c r="DJ4" i="12"/>
  <c r="DJ5" i="12" s="1"/>
  <c r="DL3" i="12" l="1"/>
  <c r="DK4" i="12"/>
  <c r="DK5" i="12" s="1"/>
  <c r="DL4" i="12" l="1"/>
  <c r="DL5" i="12" s="1"/>
  <c r="DM3" i="12"/>
  <c r="DN3" i="12" l="1"/>
  <c r="DM4" i="12"/>
  <c r="DM5" i="12" s="1"/>
  <c r="DO3" i="12" l="1"/>
  <c r="DN4" i="12"/>
  <c r="DN5" i="12" s="1"/>
  <c r="DP3" i="12" l="1"/>
  <c r="DO4" i="12"/>
  <c r="DO5" i="12" s="1"/>
  <c r="DP4" i="12" l="1"/>
  <c r="DP5" i="12" s="1"/>
  <c r="DQ3" i="12"/>
  <c r="DR3" i="12" l="1"/>
  <c r="DQ4" i="12"/>
  <c r="DQ5" i="12" s="1"/>
  <c r="DS3" i="12" l="1"/>
  <c r="DR4" i="12"/>
  <c r="DR5" i="12" s="1"/>
  <c r="DT3" i="12" l="1"/>
  <c r="DT4" i="12" s="1"/>
  <c r="DT5" i="12" s="1"/>
  <c r="DS4" i="12"/>
  <c r="DS5" i="12" s="1"/>
  <c r="E35" i="17" l="1"/>
  <c r="G35" i="17"/>
  <c r="C30" i="19"/>
  <c r="E11" i="17"/>
  <c r="I34" i="17"/>
  <c r="DJ39" i="21" s="1"/>
  <c r="C39" i="21" s="1"/>
  <c r="G34" i="17"/>
  <c r="DJ21" i="21" s="1"/>
  <c r="C21" i="21" s="1"/>
  <c r="E34" i="17"/>
  <c r="I26" i="17"/>
  <c r="G26" i="17"/>
  <c r="E26" i="17"/>
  <c r="I24" i="17"/>
  <c r="G24" i="17"/>
  <c r="G29" i="17"/>
  <c r="I29" i="17"/>
  <c r="E29" i="17"/>
  <c r="F8" i="20" l="1"/>
  <c r="F9" i="20"/>
  <c r="F7" i="20"/>
  <c r="E15" i="12"/>
  <c r="E15" i="23" s="1"/>
  <c r="D51" i="17"/>
  <c r="D14" i="12" s="1"/>
  <c r="D14" i="23" s="1"/>
  <c r="C14" i="23" s="1"/>
  <c r="C5" i="22"/>
  <c r="K19" i="21"/>
  <c r="S19" i="21"/>
  <c r="AA19" i="21"/>
  <c r="AI19" i="21"/>
  <c r="AQ19" i="21"/>
  <c r="AY19" i="21"/>
  <c r="BG19" i="21"/>
  <c r="BO19" i="21"/>
  <c r="BW19" i="21"/>
  <c r="CE19" i="21"/>
  <c r="CM19" i="21"/>
  <c r="CU19" i="21"/>
  <c r="DC19" i="21"/>
  <c r="L19" i="21"/>
  <c r="T19" i="21"/>
  <c r="AB19" i="21"/>
  <c r="AJ19" i="21"/>
  <c r="AR19" i="21"/>
  <c r="AZ19" i="21"/>
  <c r="BH19" i="21"/>
  <c r="BP19" i="21"/>
  <c r="BX19" i="21"/>
  <c r="CF19" i="21"/>
  <c r="CN19" i="21"/>
  <c r="CV19" i="21"/>
  <c r="DD19" i="21"/>
  <c r="M19" i="21"/>
  <c r="U19" i="21"/>
  <c r="AC19" i="21"/>
  <c r="AK19" i="21"/>
  <c r="AS19" i="21"/>
  <c r="BA19" i="21"/>
  <c r="BI19" i="21"/>
  <c r="BQ19" i="21"/>
  <c r="BY19" i="21"/>
  <c r="CG19" i="21"/>
  <c r="CO19" i="21"/>
  <c r="CW19" i="21"/>
  <c r="DE19" i="21"/>
  <c r="F19" i="21"/>
  <c r="N19" i="21"/>
  <c r="V19" i="21"/>
  <c r="AD19" i="21"/>
  <c r="AL19" i="21"/>
  <c r="AT19" i="21"/>
  <c r="BB19" i="21"/>
  <c r="BJ19" i="21"/>
  <c r="BR19" i="21"/>
  <c r="BZ19" i="21"/>
  <c r="CH19" i="21"/>
  <c r="CP19" i="21"/>
  <c r="CX19" i="21"/>
  <c r="DF19" i="21"/>
  <c r="G19" i="21"/>
  <c r="O19" i="21"/>
  <c r="W19" i="21"/>
  <c r="AE19" i="21"/>
  <c r="AM19" i="21"/>
  <c r="AU19" i="21"/>
  <c r="BC19" i="21"/>
  <c r="BK19" i="21"/>
  <c r="BS19" i="21"/>
  <c r="CA19" i="21"/>
  <c r="CI19" i="21"/>
  <c r="CQ19" i="21"/>
  <c r="CY19" i="21"/>
  <c r="DG19" i="21"/>
  <c r="H19" i="21"/>
  <c r="P19" i="21"/>
  <c r="X19" i="21"/>
  <c r="AF19" i="21"/>
  <c r="AN19" i="21"/>
  <c r="AV19" i="21"/>
  <c r="BD19" i="21"/>
  <c r="BL19" i="21"/>
  <c r="BT19" i="21"/>
  <c r="CB19" i="21"/>
  <c r="CJ19" i="21"/>
  <c r="CR19" i="21"/>
  <c r="CZ19" i="21"/>
  <c r="DH19" i="21"/>
  <c r="I19" i="21"/>
  <c r="Q19" i="21"/>
  <c r="Y19" i="21"/>
  <c r="AG19" i="21"/>
  <c r="AO19" i="21"/>
  <c r="AW19" i="21"/>
  <c r="BE19" i="21"/>
  <c r="BM19" i="21"/>
  <c r="BU19" i="21"/>
  <c r="CC19" i="21"/>
  <c r="CK19" i="21"/>
  <c r="CS19" i="21"/>
  <c r="DA19" i="21"/>
  <c r="DI19" i="21"/>
  <c r="J19" i="21"/>
  <c r="R19" i="21"/>
  <c r="Z19" i="21"/>
  <c r="AH19" i="21"/>
  <c r="AP19" i="21"/>
  <c r="AX19" i="21"/>
  <c r="BF19" i="21"/>
  <c r="BN19" i="21"/>
  <c r="BV19" i="21"/>
  <c r="CD19" i="21"/>
  <c r="CL19" i="21"/>
  <c r="CT19" i="21"/>
  <c r="DB19" i="21"/>
  <c r="DJ19" i="21"/>
  <c r="K20" i="21"/>
  <c r="S20" i="21"/>
  <c r="AA20" i="21"/>
  <c r="AI20" i="21"/>
  <c r="AQ20" i="21"/>
  <c r="AY20" i="21"/>
  <c r="BG20" i="21"/>
  <c r="BO20" i="21"/>
  <c r="BW20" i="21"/>
  <c r="CE20" i="21"/>
  <c r="CM20" i="21"/>
  <c r="CU20" i="21"/>
  <c r="DC20" i="21"/>
  <c r="L20" i="21"/>
  <c r="T20" i="21"/>
  <c r="AB20" i="21"/>
  <c r="AJ20" i="21"/>
  <c r="AR20" i="21"/>
  <c r="AZ20" i="21"/>
  <c r="BH20" i="21"/>
  <c r="BP20" i="21"/>
  <c r="BX20" i="21"/>
  <c r="CF20" i="21"/>
  <c r="CN20" i="21"/>
  <c r="CV20" i="21"/>
  <c r="DD20" i="21"/>
  <c r="E20" i="21"/>
  <c r="M20" i="21"/>
  <c r="U20" i="21"/>
  <c r="AC20" i="21"/>
  <c r="AK20" i="21"/>
  <c r="AS20" i="21"/>
  <c r="BA20" i="21"/>
  <c r="BI20" i="21"/>
  <c r="BQ20" i="21"/>
  <c r="BY20" i="21"/>
  <c r="CG20" i="21"/>
  <c r="CO20" i="21"/>
  <c r="CW20" i="21"/>
  <c r="DE20" i="21"/>
  <c r="F20" i="21"/>
  <c r="N20" i="21"/>
  <c r="V20" i="21"/>
  <c r="AD20" i="21"/>
  <c r="AL20" i="21"/>
  <c r="AT20" i="21"/>
  <c r="BB20" i="21"/>
  <c r="BJ20" i="21"/>
  <c r="BR20" i="21"/>
  <c r="BZ20" i="21"/>
  <c r="CH20" i="21"/>
  <c r="CP20" i="21"/>
  <c r="CX20" i="21"/>
  <c r="DF20" i="21"/>
  <c r="G20" i="21"/>
  <c r="O20" i="21"/>
  <c r="W20" i="21"/>
  <c r="AE20" i="21"/>
  <c r="AM20" i="21"/>
  <c r="AU20" i="21"/>
  <c r="BC20" i="21"/>
  <c r="BK20" i="21"/>
  <c r="BS20" i="21"/>
  <c r="CA20" i="21"/>
  <c r="CI20" i="21"/>
  <c r="CQ20" i="21"/>
  <c r="CY20" i="21"/>
  <c r="DG20" i="21"/>
  <c r="H20" i="21"/>
  <c r="P20" i="21"/>
  <c r="X20" i="21"/>
  <c r="AF20" i="21"/>
  <c r="AN20" i="21"/>
  <c r="AV20" i="21"/>
  <c r="BD20" i="21"/>
  <c r="BL20" i="21"/>
  <c r="BT20" i="21"/>
  <c r="CB20" i="21"/>
  <c r="CJ20" i="21"/>
  <c r="CR20" i="21"/>
  <c r="CZ20" i="21"/>
  <c r="DH20" i="21"/>
  <c r="I20" i="21"/>
  <c r="Q20" i="21"/>
  <c r="Y20" i="21"/>
  <c r="AG20" i="21"/>
  <c r="AO20" i="21"/>
  <c r="AW20" i="21"/>
  <c r="BE20" i="21"/>
  <c r="BM20" i="21"/>
  <c r="BU20" i="21"/>
  <c r="CC20" i="21"/>
  <c r="CK20" i="21"/>
  <c r="CS20" i="21"/>
  <c r="DA20" i="21"/>
  <c r="DI20" i="21"/>
  <c r="J20" i="21"/>
  <c r="R20" i="21"/>
  <c r="Z20" i="21"/>
  <c r="AH20" i="21"/>
  <c r="AP20" i="21"/>
  <c r="AX20" i="21"/>
  <c r="BF20" i="21"/>
  <c r="BN20" i="21"/>
  <c r="BV20" i="21"/>
  <c r="CD20" i="21"/>
  <c r="CL20" i="21"/>
  <c r="CT20" i="21"/>
  <c r="DB20" i="21"/>
  <c r="DJ20" i="21"/>
  <c r="G38" i="21"/>
  <c r="O38" i="21"/>
  <c r="W38" i="21"/>
  <c r="AE38" i="21"/>
  <c r="AM38" i="21"/>
  <c r="AU38" i="21"/>
  <c r="BC38" i="21"/>
  <c r="BK38" i="21"/>
  <c r="BS38" i="21"/>
  <c r="CA38" i="21"/>
  <c r="CI38" i="21"/>
  <c r="CQ38" i="21"/>
  <c r="CY38" i="21"/>
  <c r="DG38" i="21"/>
  <c r="CC38" i="21"/>
  <c r="H38" i="21"/>
  <c r="P38" i="21"/>
  <c r="X38" i="21"/>
  <c r="AF38" i="21"/>
  <c r="AN38" i="21"/>
  <c r="AV38" i="21"/>
  <c r="BD38" i="21"/>
  <c r="BL38" i="21"/>
  <c r="BT38" i="21"/>
  <c r="CB38" i="21"/>
  <c r="CJ38" i="21"/>
  <c r="CR38" i="21"/>
  <c r="CZ38" i="21"/>
  <c r="DH38" i="21"/>
  <c r="CS38" i="21"/>
  <c r="I38" i="21"/>
  <c r="Q38" i="21"/>
  <c r="Y38" i="21"/>
  <c r="AG38" i="21"/>
  <c r="AO38" i="21"/>
  <c r="AW38" i="21"/>
  <c r="BE38" i="21"/>
  <c r="BM38" i="21"/>
  <c r="BU38" i="21"/>
  <c r="CK38" i="21"/>
  <c r="DA38" i="21"/>
  <c r="DI38" i="21"/>
  <c r="J38" i="21"/>
  <c r="R38" i="21"/>
  <c r="Z38" i="21"/>
  <c r="AH38" i="21"/>
  <c r="AP38" i="21"/>
  <c r="AX38" i="21"/>
  <c r="BF38" i="21"/>
  <c r="BN38" i="21"/>
  <c r="BV38" i="21"/>
  <c r="CD38" i="21"/>
  <c r="CL38" i="21"/>
  <c r="CT38" i="21"/>
  <c r="DB38" i="21"/>
  <c r="DJ38" i="21"/>
  <c r="K38" i="21"/>
  <c r="S38" i="21"/>
  <c r="AA38" i="21"/>
  <c r="AI38" i="21"/>
  <c r="AQ38" i="21"/>
  <c r="AY38" i="21"/>
  <c r="BG38" i="21"/>
  <c r="BO38" i="21"/>
  <c r="BW38" i="21"/>
  <c r="CE38" i="21"/>
  <c r="CM38" i="21"/>
  <c r="CU38" i="21"/>
  <c r="DC38" i="21"/>
  <c r="L38" i="21"/>
  <c r="T38" i="21"/>
  <c r="AB38" i="21"/>
  <c r="AJ38" i="21"/>
  <c r="AR38" i="21"/>
  <c r="AZ38" i="21"/>
  <c r="BH38" i="21"/>
  <c r="BP38" i="21"/>
  <c r="BX38" i="21"/>
  <c r="CF38" i="21"/>
  <c r="CN38" i="21"/>
  <c r="CV38" i="21"/>
  <c r="DD38" i="21"/>
  <c r="E38" i="21"/>
  <c r="M38" i="21"/>
  <c r="U38" i="21"/>
  <c r="AC38" i="21"/>
  <c r="AK38" i="21"/>
  <c r="AS38" i="21"/>
  <c r="BA38" i="21"/>
  <c r="BI38" i="21"/>
  <c r="BQ38" i="21"/>
  <c r="BY38" i="21"/>
  <c r="CG38" i="21"/>
  <c r="CO38" i="21"/>
  <c r="CW38" i="21"/>
  <c r="DE38" i="21"/>
  <c r="F38" i="21"/>
  <c r="N38" i="21"/>
  <c r="V38" i="21"/>
  <c r="AD38" i="21"/>
  <c r="AL38" i="21"/>
  <c r="AT38" i="21"/>
  <c r="BB38" i="21"/>
  <c r="BJ38" i="21"/>
  <c r="BR38" i="21"/>
  <c r="BZ38" i="21"/>
  <c r="CH38" i="21"/>
  <c r="CP38" i="21"/>
  <c r="CX38" i="21"/>
  <c r="DF38" i="21"/>
  <c r="G37" i="21"/>
  <c r="O37" i="21"/>
  <c r="W37" i="21"/>
  <c r="I37" i="21"/>
  <c r="Q37" i="21"/>
  <c r="Y37" i="21"/>
  <c r="AG37" i="21"/>
  <c r="AO37" i="21"/>
  <c r="AW37" i="21"/>
  <c r="BE37" i="21"/>
  <c r="BM37" i="21"/>
  <c r="BU37" i="21"/>
  <c r="CC37" i="21"/>
  <c r="L37" i="21"/>
  <c r="V37" i="21"/>
  <c r="AF37" i="21"/>
  <c r="AP37" i="21"/>
  <c r="AY37" i="21"/>
  <c r="BH37" i="21"/>
  <c r="BQ37" i="21"/>
  <c r="BZ37" i="21"/>
  <c r="CI37" i="21"/>
  <c r="CQ37" i="21"/>
  <c r="CY37" i="21"/>
  <c r="DG37" i="21"/>
  <c r="M37" i="21"/>
  <c r="X37" i="21"/>
  <c r="AH37" i="21"/>
  <c r="AQ37" i="21"/>
  <c r="AZ37" i="21"/>
  <c r="BI37" i="21"/>
  <c r="BR37" i="21"/>
  <c r="CA37" i="21"/>
  <c r="CJ37" i="21"/>
  <c r="CR37" i="21"/>
  <c r="CZ37" i="21"/>
  <c r="DH37" i="21"/>
  <c r="N37" i="21"/>
  <c r="Z37" i="21"/>
  <c r="AI37" i="21"/>
  <c r="AR37" i="21"/>
  <c r="BA37" i="21"/>
  <c r="BJ37" i="21"/>
  <c r="BS37" i="21"/>
  <c r="CB37" i="21"/>
  <c r="CK37" i="21"/>
  <c r="CS37" i="21"/>
  <c r="DA37" i="21"/>
  <c r="DI37" i="21"/>
  <c r="E37" i="21"/>
  <c r="E78" i="21" s="1"/>
  <c r="P37" i="21"/>
  <c r="AA37" i="21"/>
  <c r="AJ37" i="21"/>
  <c r="AS37" i="21"/>
  <c r="BB37" i="21"/>
  <c r="BK37" i="21"/>
  <c r="BT37" i="21"/>
  <c r="CD37" i="21"/>
  <c r="CL37" i="21"/>
  <c r="CT37" i="21"/>
  <c r="DB37" i="21"/>
  <c r="DJ37" i="21"/>
  <c r="F37" i="21"/>
  <c r="R37" i="21"/>
  <c r="AB37" i="21"/>
  <c r="AK37" i="21"/>
  <c r="AT37" i="21"/>
  <c r="BC37" i="21"/>
  <c r="BL37" i="21"/>
  <c r="BV37" i="21"/>
  <c r="CE37" i="21"/>
  <c r="CM37" i="21"/>
  <c r="CU37" i="21"/>
  <c r="DC37" i="21"/>
  <c r="H37" i="21"/>
  <c r="S37" i="21"/>
  <c r="AC37" i="21"/>
  <c r="AL37" i="21"/>
  <c r="AU37" i="21"/>
  <c r="BD37" i="21"/>
  <c r="BN37" i="21"/>
  <c r="BW37" i="21"/>
  <c r="CF37" i="21"/>
  <c r="CN37" i="21"/>
  <c r="CV37" i="21"/>
  <c r="DD37" i="21"/>
  <c r="J37" i="21"/>
  <c r="T37" i="21"/>
  <c r="AD37" i="21"/>
  <c r="AM37" i="21"/>
  <c r="AV37" i="21"/>
  <c r="BF37" i="21"/>
  <c r="BO37" i="21"/>
  <c r="BX37" i="21"/>
  <c r="CG37" i="21"/>
  <c r="CO37" i="21"/>
  <c r="CW37" i="21"/>
  <c r="DE37" i="21"/>
  <c r="K37" i="21"/>
  <c r="U37" i="21"/>
  <c r="AE37" i="21"/>
  <c r="AN37" i="21"/>
  <c r="AX37" i="21"/>
  <c r="BG37" i="21"/>
  <c r="BP37" i="21"/>
  <c r="BY37" i="21"/>
  <c r="CH37" i="21"/>
  <c r="CP37" i="21"/>
  <c r="CX37" i="21"/>
  <c r="DF37" i="21"/>
  <c r="DQ54" i="19"/>
  <c r="DI54" i="19"/>
  <c r="DP54" i="19"/>
  <c r="DH54" i="19"/>
  <c r="DO54" i="19"/>
  <c r="DN54" i="19"/>
  <c r="DM54" i="19"/>
  <c r="DL54" i="19"/>
  <c r="DK54" i="19"/>
  <c r="DJ54" i="19"/>
  <c r="D30" i="19"/>
  <c r="CJ17" i="12"/>
  <c r="CJ17" i="23" s="1"/>
  <c r="DJ17" i="12"/>
  <c r="DJ17" i="23" s="1"/>
  <c r="DI15" i="12"/>
  <c r="DI15" i="23" s="1"/>
  <c r="DA15" i="12"/>
  <c r="DA15" i="23" s="1"/>
  <c r="CS15" i="12"/>
  <c r="CS15" i="23" s="1"/>
  <c r="CK15" i="12"/>
  <c r="CK15" i="23" s="1"/>
  <c r="CZ15" i="12"/>
  <c r="CZ15" i="23" s="1"/>
  <c r="CR15" i="12"/>
  <c r="CR15" i="23" s="1"/>
  <c r="DF15" i="12"/>
  <c r="DF15" i="23" s="1"/>
  <c r="CN15" i="12"/>
  <c r="CN15" i="23" s="1"/>
  <c r="CU15" i="12"/>
  <c r="CU15" i="23" s="1"/>
  <c r="DH15" i="12"/>
  <c r="DH15" i="23" s="1"/>
  <c r="CX15" i="12"/>
  <c r="CX15" i="23" s="1"/>
  <c r="DD15" i="12"/>
  <c r="DD15" i="23" s="1"/>
  <c r="CM15" i="12"/>
  <c r="CM15" i="23" s="1"/>
  <c r="CL15" i="12"/>
  <c r="CL15" i="23" s="1"/>
  <c r="DG15" i="12"/>
  <c r="DG15" i="23" s="1"/>
  <c r="CY15" i="12"/>
  <c r="CY15" i="23" s="1"/>
  <c r="CQ15" i="12"/>
  <c r="CQ15" i="23" s="1"/>
  <c r="CP15" i="12"/>
  <c r="CP15" i="23" s="1"/>
  <c r="CV15" i="12"/>
  <c r="CV15" i="23" s="1"/>
  <c r="DE15" i="12"/>
  <c r="DE15" i="23" s="1"/>
  <c r="CW15" i="12"/>
  <c r="CW15" i="23" s="1"/>
  <c r="CO15" i="12"/>
  <c r="CO15" i="23" s="1"/>
  <c r="DC15" i="12"/>
  <c r="DC15" i="23" s="1"/>
  <c r="DB15" i="12"/>
  <c r="DB15" i="23" s="1"/>
  <c r="DJ15" i="12"/>
  <c r="DJ15" i="23" s="1"/>
  <c r="CT15" i="12"/>
  <c r="CT15" i="23" s="1"/>
  <c r="DE16" i="12"/>
  <c r="DE16" i="23" s="1"/>
  <c r="CW16" i="12"/>
  <c r="CW16" i="23" s="1"/>
  <c r="CO16" i="12"/>
  <c r="CO16" i="23" s="1"/>
  <c r="CV16" i="12"/>
  <c r="CV16" i="23" s="1"/>
  <c r="DB16" i="12"/>
  <c r="DB16" i="23" s="1"/>
  <c r="CL16" i="12"/>
  <c r="CL16" i="23" s="1"/>
  <c r="DD16" i="12"/>
  <c r="DD16" i="23" s="1"/>
  <c r="CN16" i="12"/>
  <c r="CN16" i="23" s="1"/>
  <c r="DC16" i="12"/>
  <c r="DC16" i="23" s="1"/>
  <c r="CU16" i="12"/>
  <c r="CU16" i="23" s="1"/>
  <c r="CM16" i="12"/>
  <c r="CM16" i="23" s="1"/>
  <c r="DJ16" i="12"/>
  <c r="DJ16" i="23" s="1"/>
  <c r="CT16" i="12"/>
  <c r="CT16" i="23" s="1"/>
  <c r="DI16" i="12"/>
  <c r="DI16" i="23" s="1"/>
  <c r="DA16" i="12"/>
  <c r="DA16" i="23" s="1"/>
  <c r="CS16" i="12"/>
  <c r="CS16" i="23" s="1"/>
  <c r="CK16" i="12"/>
  <c r="CK16" i="23" s="1"/>
  <c r="DH16" i="12"/>
  <c r="DH16" i="23" s="1"/>
  <c r="CR16" i="12"/>
  <c r="CR16" i="23" s="1"/>
  <c r="CZ16" i="12"/>
  <c r="CZ16" i="23" s="1"/>
  <c r="DG16" i="12"/>
  <c r="DG16" i="23" s="1"/>
  <c r="CY16" i="12"/>
  <c r="CY16" i="23" s="1"/>
  <c r="CQ16" i="12"/>
  <c r="CQ16" i="23" s="1"/>
  <c r="DF16" i="12"/>
  <c r="DF16" i="23" s="1"/>
  <c r="CX16" i="12"/>
  <c r="CX16" i="23" s="1"/>
  <c r="CP16" i="12"/>
  <c r="CP16" i="23" s="1"/>
  <c r="DT11" i="12"/>
  <c r="DT11" i="23" s="1"/>
  <c r="DJ11" i="12"/>
  <c r="DJ11" i="23" s="1"/>
  <c r="BM15" i="12"/>
  <c r="BM15" i="23" s="1"/>
  <c r="CJ11" i="12"/>
  <c r="CJ11" i="23" s="1"/>
  <c r="I25" i="17"/>
  <c r="CJ16" i="12"/>
  <c r="CJ16" i="23" s="1"/>
  <c r="CF16" i="12"/>
  <c r="CF16" i="23" s="1"/>
  <c r="CB16" i="12"/>
  <c r="CB16" i="23" s="1"/>
  <c r="BX16" i="12"/>
  <c r="BX16" i="23" s="1"/>
  <c r="BT16" i="12"/>
  <c r="BT16" i="23" s="1"/>
  <c r="BP16" i="12"/>
  <c r="BP16" i="23" s="1"/>
  <c r="BL16" i="12"/>
  <c r="BL16" i="23" s="1"/>
  <c r="BH16" i="12"/>
  <c r="BH16" i="23" s="1"/>
  <c r="BD16" i="12"/>
  <c r="BD16" i="23" s="1"/>
  <c r="AZ16" i="12"/>
  <c r="AZ16" i="23" s="1"/>
  <c r="AV16" i="12"/>
  <c r="AV16" i="23" s="1"/>
  <c r="AR16" i="12"/>
  <c r="AR16" i="23" s="1"/>
  <c r="AN16" i="12"/>
  <c r="AN16" i="23" s="1"/>
  <c r="AJ16" i="12"/>
  <c r="AJ16" i="23" s="1"/>
  <c r="AF16" i="12"/>
  <c r="AF16" i="23" s="1"/>
  <c r="AB16" i="12"/>
  <c r="AB16" i="23" s="1"/>
  <c r="X16" i="12"/>
  <c r="X16" i="23" s="1"/>
  <c r="T16" i="12"/>
  <c r="T16" i="23" s="1"/>
  <c r="P16" i="12"/>
  <c r="P16" i="23" s="1"/>
  <c r="L16" i="12"/>
  <c r="L16" i="23" s="1"/>
  <c r="H16" i="12"/>
  <c r="H16" i="23" s="1"/>
  <c r="CI16" i="12"/>
  <c r="CI16" i="23" s="1"/>
  <c r="CE16" i="12"/>
  <c r="CE16" i="23" s="1"/>
  <c r="CA16" i="12"/>
  <c r="CA16" i="23" s="1"/>
  <c r="BW16" i="12"/>
  <c r="BW16" i="23" s="1"/>
  <c r="BS16" i="12"/>
  <c r="BS16" i="23" s="1"/>
  <c r="BO16" i="12"/>
  <c r="BO16" i="23" s="1"/>
  <c r="BK16" i="12"/>
  <c r="BK16" i="23" s="1"/>
  <c r="BG16" i="12"/>
  <c r="BG16" i="23" s="1"/>
  <c r="BC16" i="12"/>
  <c r="BC16" i="23" s="1"/>
  <c r="AY16" i="12"/>
  <c r="AY16" i="23" s="1"/>
  <c r="AU16" i="12"/>
  <c r="AU16" i="23" s="1"/>
  <c r="AQ16" i="12"/>
  <c r="AQ16" i="23" s="1"/>
  <c r="AM16" i="12"/>
  <c r="AM16" i="23" s="1"/>
  <c r="AI16" i="12"/>
  <c r="AI16" i="23" s="1"/>
  <c r="AE16" i="12"/>
  <c r="AE16" i="23" s="1"/>
  <c r="AA16" i="12"/>
  <c r="AA16" i="23" s="1"/>
  <c r="W16" i="12"/>
  <c r="W16" i="23" s="1"/>
  <c r="S16" i="12"/>
  <c r="S16" i="23" s="1"/>
  <c r="O16" i="12"/>
  <c r="O16" i="23" s="1"/>
  <c r="K16" i="12"/>
  <c r="K16" i="23" s="1"/>
  <c r="G16" i="12"/>
  <c r="G16" i="23" s="1"/>
  <c r="CH16" i="12"/>
  <c r="CH16" i="23" s="1"/>
  <c r="CD16" i="12"/>
  <c r="CD16" i="23" s="1"/>
  <c r="BZ16" i="12"/>
  <c r="BZ16" i="23" s="1"/>
  <c r="BV16" i="12"/>
  <c r="BV16" i="23" s="1"/>
  <c r="BR16" i="12"/>
  <c r="BR16" i="23" s="1"/>
  <c r="BN16" i="12"/>
  <c r="BN16" i="23" s="1"/>
  <c r="BJ16" i="12"/>
  <c r="BJ16" i="23" s="1"/>
  <c r="BF16" i="12"/>
  <c r="BF16" i="23" s="1"/>
  <c r="BB16" i="12"/>
  <c r="BB16" i="23" s="1"/>
  <c r="AX16" i="12"/>
  <c r="AX16" i="23" s="1"/>
  <c r="AT16" i="12"/>
  <c r="AT16" i="23" s="1"/>
  <c r="AP16" i="12"/>
  <c r="AP16" i="23" s="1"/>
  <c r="AL16" i="12"/>
  <c r="AL16" i="23" s="1"/>
  <c r="AH16" i="12"/>
  <c r="AH16" i="23" s="1"/>
  <c r="AD16" i="12"/>
  <c r="AD16" i="23" s="1"/>
  <c r="Z16" i="12"/>
  <c r="Z16" i="23" s="1"/>
  <c r="V16" i="12"/>
  <c r="V16" i="23" s="1"/>
  <c r="R16" i="12"/>
  <c r="R16" i="23" s="1"/>
  <c r="N16" i="12"/>
  <c r="N16" i="23" s="1"/>
  <c r="J16" i="12"/>
  <c r="J16" i="23" s="1"/>
  <c r="F16" i="12"/>
  <c r="F16" i="23" s="1"/>
  <c r="CG16" i="12"/>
  <c r="CG16" i="23" s="1"/>
  <c r="CC16" i="12"/>
  <c r="CC16" i="23" s="1"/>
  <c r="BY16" i="12"/>
  <c r="BY16" i="23" s="1"/>
  <c r="BU16" i="12"/>
  <c r="BU16" i="23" s="1"/>
  <c r="BQ16" i="12"/>
  <c r="BQ16" i="23" s="1"/>
  <c r="BM16" i="12"/>
  <c r="BM16" i="23" s="1"/>
  <c r="BI16" i="12"/>
  <c r="BI16" i="23" s="1"/>
  <c r="BE16" i="12"/>
  <c r="BE16" i="23" s="1"/>
  <c r="BA16" i="12"/>
  <c r="BA16" i="23" s="1"/>
  <c r="AW16" i="12"/>
  <c r="AW16" i="23" s="1"/>
  <c r="AS16" i="12"/>
  <c r="AS16" i="23" s="1"/>
  <c r="AO16" i="12"/>
  <c r="AO16" i="23" s="1"/>
  <c r="AK16" i="12"/>
  <c r="AK16" i="23" s="1"/>
  <c r="AG16" i="12"/>
  <c r="AG16" i="23" s="1"/>
  <c r="AC16" i="12"/>
  <c r="AC16" i="23" s="1"/>
  <c r="Y16" i="12"/>
  <c r="Y16" i="23" s="1"/>
  <c r="U16" i="12"/>
  <c r="U16" i="23" s="1"/>
  <c r="Q16" i="12"/>
  <c r="Q16" i="23" s="1"/>
  <c r="M16" i="12"/>
  <c r="M16" i="23" s="1"/>
  <c r="I16" i="12"/>
  <c r="I16" i="23" s="1"/>
  <c r="E16" i="12"/>
  <c r="E16" i="23" s="1"/>
  <c r="G25" i="17"/>
  <c r="I27" i="17"/>
  <c r="CJ15" i="12"/>
  <c r="CJ15" i="23" s="1"/>
  <c r="CF15" i="12"/>
  <c r="CF15" i="23" s="1"/>
  <c r="CB15" i="12"/>
  <c r="CB15" i="23" s="1"/>
  <c r="BX15" i="12"/>
  <c r="BX15" i="23" s="1"/>
  <c r="BT15" i="12"/>
  <c r="BT15" i="23" s="1"/>
  <c r="BP15" i="12"/>
  <c r="BP15" i="23" s="1"/>
  <c r="BL15" i="12"/>
  <c r="BL15" i="23" s="1"/>
  <c r="BH15" i="12"/>
  <c r="BH15" i="23" s="1"/>
  <c r="BD15" i="12"/>
  <c r="BD15" i="23" s="1"/>
  <c r="AZ15" i="12"/>
  <c r="AZ15" i="23" s="1"/>
  <c r="AV15" i="12"/>
  <c r="AV15" i="23" s="1"/>
  <c r="AR15" i="12"/>
  <c r="AR15" i="23" s="1"/>
  <c r="AN15" i="12"/>
  <c r="AN15" i="23" s="1"/>
  <c r="AJ15" i="12"/>
  <c r="AJ15" i="23" s="1"/>
  <c r="AF15" i="12"/>
  <c r="AF15" i="23" s="1"/>
  <c r="AB15" i="12"/>
  <c r="AB15" i="23" s="1"/>
  <c r="X15" i="12"/>
  <c r="X15" i="23" s="1"/>
  <c r="T15" i="12"/>
  <c r="T15" i="23" s="1"/>
  <c r="P15" i="12"/>
  <c r="P15" i="23" s="1"/>
  <c r="L15" i="12"/>
  <c r="L15" i="23" s="1"/>
  <c r="H15" i="12"/>
  <c r="H15" i="23" s="1"/>
  <c r="CI15" i="12"/>
  <c r="CI15" i="23" s="1"/>
  <c r="CE15" i="12"/>
  <c r="CE15" i="23" s="1"/>
  <c r="CA15" i="12"/>
  <c r="CA15" i="23" s="1"/>
  <c r="BW15" i="12"/>
  <c r="BW15" i="23" s="1"/>
  <c r="BS15" i="12"/>
  <c r="BS15" i="23" s="1"/>
  <c r="BO15" i="12"/>
  <c r="BO15" i="23" s="1"/>
  <c r="BK15" i="12"/>
  <c r="BK15" i="23" s="1"/>
  <c r="BG15" i="12"/>
  <c r="BG15" i="23" s="1"/>
  <c r="BC15" i="12"/>
  <c r="BC15" i="23" s="1"/>
  <c r="AY15" i="12"/>
  <c r="AY15" i="23" s="1"/>
  <c r="AU15" i="12"/>
  <c r="AU15" i="23" s="1"/>
  <c r="AQ15" i="12"/>
  <c r="AQ15" i="23" s="1"/>
  <c r="AM15" i="12"/>
  <c r="AM15" i="23" s="1"/>
  <c r="AI15" i="12"/>
  <c r="AI15" i="23" s="1"/>
  <c r="AE15" i="12"/>
  <c r="AE15" i="23" s="1"/>
  <c r="AA15" i="12"/>
  <c r="AA15" i="23" s="1"/>
  <c r="W15" i="12"/>
  <c r="W15" i="23" s="1"/>
  <c r="S15" i="12"/>
  <c r="S15" i="23" s="1"/>
  <c r="O15" i="12"/>
  <c r="O15" i="23" s="1"/>
  <c r="K15" i="12"/>
  <c r="K15" i="23" s="1"/>
  <c r="G15" i="12"/>
  <c r="G15" i="23" s="1"/>
  <c r="CH15" i="12"/>
  <c r="CH15" i="23" s="1"/>
  <c r="CD15" i="12"/>
  <c r="CD15" i="23" s="1"/>
  <c r="BZ15" i="12"/>
  <c r="BZ15" i="23" s="1"/>
  <c r="BV15" i="12"/>
  <c r="BV15" i="23" s="1"/>
  <c r="BR15" i="12"/>
  <c r="BR15" i="23" s="1"/>
  <c r="BN15" i="12"/>
  <c r="BN15" i="23" s="1"/>
  <c r="BJ15" i="12"/>
  <c r="BJ15" i="23" s="1"/>
  <c r="BF15" i="12"/>
  <c r="BF15" i="23" s="1"/>
  <c r="BB15" i="12"/>
  <c r="BB15" i="23" s="1"/>
  <c r="AX15" i="12"/>
  <c r="AX15" i="23" s="1"/>
  <c r="AT15" i="12"/>
  <c r="AT15" i="23" s="1"/>
  <c r="AP15" i="12"/>
  <c r="AP15" i="23" s="1"/>
  <c r="AL15" i="12"/>
  <c r="AL15" i="23" s="1"/>
  <c r="AH15" i="12"/>
  <c r="AH15" i="23" s="1"/>
  <c r="AD15" i="12"/>
  <c r="AD15" i="23" s="1"/>
  <c r="Z15" i="12"/>
  <c r="Z15" i="23" s="1"/>
  <c r="V15" i="12"/>
  <c r="V15" i="23" s="1"/>
  <c r="R15" i="12"/>
  <c r="R15" i="23" s="1"/>
  <c r="N15" i="12"/>
  <c r="N15" i="23" s="1"/>
  <c r="J15" i="12"/>
  <c r="J15" i="23" s="1"/>
  <c r="F15" i="12"/>
  <c r="F15" i="23" s="1"/>
  <c r="CG15" i="12"/>
  <c r="CG15" i="23" s="1"/>
  <c r="CC15" i="12"/>
  <c r="CC15" i="23" s="1"/>
  <c r="BY15" i="12"/>
  <c r="BY15" i="23" s="1"/>
  <c r="BU15" i="12"/>
  <c r="BU15" i="23" s="1"/>
  <c r="BQ15" i="12"/>
  <c r="BQ15" i="23" s="1"/>
  <c r="BI15" i="12"/>
  <c r="BI15" i="23" s="1"/>
  <c r="BE15" i="12"/>
  <c r="BE15" i="23" s="1"/>
  <c r="BA15" i="12"/>
  <c r="BA15" i="23" s="1"/>
  <c r="AW15" i="12"/>
  <c r="AW15" i="23" s="1"/>
  <c r="AS15" i="12"/>
  <c r="AS15" i="23" s="1"/>
  <c r="AO15" i="12"/>
  <c r="AO15" i="23" s="1"/>
  <c r="AK15" i="12"/>
  <c r="AK15" i="23" s="1"/>
  <c r="AG15" i="12"/>
  <c r="AG15" i="23" s="1"/>
  <c r="AC15" i="12"/>
  <c r="AC15" i="23" s="1"/>
  <c r="Y15" i="12"/>
  <c r="Y15" i="23" s="1"/>
  <c r="U15" i="12"/>
  <c r="U15" i="23" s="1"/>
  <c r="Q15" i="12"/>
  <c r="Q15" i="23" s="1"/>
  <c r="M15" i="12"/>
  <c r="M15" i="23" s="1"/>
  <c r="I15" i="12"/>
  <c r="I15" i="23" s="1"/>
  <c r="G27" i="17"/>
  <c r="G8" i="20" l="1"/>
  <c r="G9" i="20"/>
  <c r="G7" i="20"/>
  <c r="D15" i="22"/>
  <c r="AN15" i="22"/>
  <c r="U15" i="22"/>
  <c r="CU15" i="22"/>
  <c r="CX15" i="22"/>
  <c r="CN15" i="22"/>
  <c r="AA15" i="22"/>
  <c r="DE15" i="22"/>
  <c r="AQ15" i="22"/>
  <c r="CB15" i="22"/>
  <c r="BI15" i="22"/>
  <c r="BV15" i="22"/>
  <c r="BQ15" i="22"/>
  <c r="BW15" i="22"/>
  <c r="BZ15" i="22"/>
  <c r="AL15" i="22"/>
  <c r="AS15" i="22"/>
  <c r="CM15" i="22"/>
  <c r="BP15" i="22"/>
  <c r="CZ15" i="22"/>
  <c r="CG15" i="22"/>
  <c r="CD15" i="22"/>
  <c r="AU15" i="22"/>
  <c r="AK15" i="22"/>
  <c r="AG15" i="22"/>
  <c r="BB15" i="22"/>
  <c r="AR15" i="22"/>
  <c r="BU15" i="22"/>
  <c r="F15" i="22"/>
  <c r="BE15" i="22"/>
  <c r="N15" i="22"/>
  <c r="BF15" i="22"/>
  <c r="AI15" i="22"/>
  <c r="BX15" i="22"/>
  <c r="AZ15" i="22"/>
  <c r="M15" i="22"/>
  <c r="CT15" i="22"/>
  <c r="AD15" i="22"/>
  <c r="BM15" i="22"/>
  <c r="DG15" i="22"/>
  <c r="CW15" i="22"/>
  <c r="DB15" i="22"/>
  <c r="BK15" i="22"/>
  <c r="DD15" i="22"/>
  <c r="AY15" i="22"/>
  <c r="BR15" i="22"/>
  <c r="AO15" i="22"/>
  <c r="CQ15" i="22"/>
  <c r="P15" i="22"/>
  <c r="BY15" i="22"/>
  <c r="CC15" i="22"/>
  <c r="CP15" i="22"/>
  <c r="T15" i="22"/>
  <c r="BD15" i="22"/>
  <c r="AT15" i="22"/>
  <c r="Y15" i="22"/>
  <c r="H15" i="22"/>
  <c r="BA15" i="22"/>
  <c r="AH15" i="22"/>
  <c r="O15" i="22"/>
  <c r="R15" i="22"/>
  <c r="W15" i="22"/>
  <c r="S15" i="22"/>
  <c r="BL15" i="22"/>
  <c r="V15" i="22"/>
  <c r="BG15" i="22"/>
  <c r="AM15" i="22"/>
  <c r="CF15" i="22"/>
  <c r="I15" i="22"/>
  <c r="DF15" i="22"/>
  <c r="AW15" i="22"/>
  <c r="BT15" i="22"/>
  <c r="BJ15" i="22"/>
  <c r="Q15" i="22"/>
  <c r="CA15" i="22"/>
  <c r="BO15" i="22"/>
  <c r="CI15" i="22"/>
  <c r="Z15" i="22"/>
  <c r="DH15" i="22"/>
  <c r="K15" i="22"/>
  <c r="CH15" i="22"/>
  <c r="AP15" i="22"/>
  <c r="CY15" i="22"/>
  <c r="AC15" i="22"/>
  <c r="DA15" i="22"/>
  <c r="BC15" i="22"/>
  <c r="AJ15" i="22"/>
  <c r="AX15" i="22"/>
  <c r="G15" i="22"/>
  <c r="CL15" i="22"/>
  <c r="X15" i="22"/>
  <c r="CK15" i="22"/>
  <c r="AF15" i="22"/>
  <c r="DC15" i="22"/>
  <c r="AB15" i="22"/>
  <c r="CS15" i="22"/>
  <c r="AE15" i="22"/>
  <c r="L15" i="22"/>
  <c r="AV15" i="22"/>
  <c r="CO15" i="22"/>
  <c r="CE15" i="22"/>
  <c r="CV15" i="22"/>
  <c r="J15" i="22"/>
  <c r="BS15" i="22"/>
  <c r="BN15" i="22"/>
  <c r="CJ15" i="22"/>
  <c r="BH15" i="22"/>
  <c r="CR15" i="22"/>
  <c r="E15" i="22"/>
  <c r="D79" i="21"/>
  <c r="C11" i="23"/>
  <c r="F54" i="19"/>
  <c r="DP38" i="19"/>
  <c r="DH38" i="19"/>
  <c r="DJ38" i="19"/>
  <c r="DQ38" i="19"/>
  <c r="DI38" i="19"/>
  <c r="DN38" i="19"/>
  <c r="DM38" i="19"/>
  <c r="DK38" i="19"/>
  <c r="DL38" i="19"/>
  <c r="DO38" i="19"/>
  <c r="B12" i="22"/>
  <c r="C38" i="21"/>
  <c r="I79" i="21"/>
  <c r="C37" i="21"/>
  <c r="I78" i="21"/>
  <c r="C20" i="21"/>
  <c r="C19" i="21"/>
  <c r="H78" i="21"/>
  <c r="H79" i="21"/>
  <c r="DQ50" i="19"/>
  <c r="F6" i="20"/>
  <c r="G6" i="20"/>
  <c r="E6" i="20"/>
  <c r="C63" i="19"/>
  <c r="AW54" i="19"/>
  <c r="AW50" i="19"/>
  <c r="AA54" i="19"/>
  <c r="AA50" i="19"/>
  <c r="CM54" i="19"/>
  <c r="CM50" i="19"/>
  <c r="CQ54" i="19"/>
  <c r="CQ50" i="19"/>
  <c r="CK54" i="19"/>
  <c r="CK50" i="19"/>
  <c r="DJ50" i="19"/>
  <c r="DN50" i="19"/>
  <c r="DH50" i="19"/>
  <c r="CL54" i="19"/>
  <c r="CL50" i="19"/>
  <c r="Z54" i="19"/>
  <c r="Z50" i="19"/>
  <c r="AS54" i="19"/>
  <c r="AS50" i="19"/>
  <c r="M54" i="19"/>
  <c r="M50" i="19"/>
  <c r="AJ54" i="19"/>
  <c r="AJ50" i="19"/>
  <c r="BC54" i="19"/>
  <c r="BC50" i="19"/>
  <c r="W54" i="19"/>
  <c r="W50" i="19"/>
  <c r="CT54" i="19"/>
  <c r="CT50" i="19"/>
  <c r="CU54" i="19"/>
  <c r="CU50" i="19"/>
  <c r="CY54" i="19"/>
  <c r="CY50" i="19"/>
  <c r="CS54" i="19"/>
  <c r="CS50" i="19"/>
  <c r="AD54" i="19"/>
  <c r="AD50" i="19"/>
  <c r="BF54" i="19"/>
  <c r="BF50" i="19"/>
  <c r="BY54" i="19"/>
  <c r="BY50" i="19"/>
  <c r="BP54" i="19"/>
  <c r="BP50" i="19"/>
  <c r="D54" i="19"/>
  <c r="D50" i="19"/>
  <c r="BB54" i="19"/>
  <c r="BB50" i="19"/>
  <c r="V54" i="19"/>
  <c r="V50" i="19"/>
  <c r="BU54" i="19"/>
  <c r="BU50" i="19"/>
  <c r="AO54" i="19"/>
  <c r="AO50" i="19"/>
  <c r="I54" i="19"/>
  <c r="I50" i="19"/>
  <c r="BL54" i="19"/>
  <c r="BL50" i="19"/>
  <c r="AF54" i="19"/>
  <c r="AF50" i="19"/>
  <c r="CE54" i="19"/>
  <c r="CE50" i="19"/>
  <c r="AY54" i="19"/>
  <c r="AY50" i="19"/>
  <c r="S54" i="19"/>
  <c r="S50" i="19"/>
  <c r="DB54" i="19"/>
  <c r="DB50" i="19"/>
  <c r="DC54" i="19"/>
  <c r="DC50" i="19"/>
  <c r="CH54" i="19"/>
  <c r="CH50" i="19"/>
  <c r="DG54" i="19"/>
  <c r="DG50" i="19"/>
  <c r="DA54" i="19"/>
  <c r="DA50" i="19"/>
  <c r="DK50" i="19"/>
  <c r="DO50" i="19"/>
  <c r="DP50" i="19"/>
  <c r="AN54" i="19"/>
  <c r="AN50" i="19"/>
  <c r="CD54" i="19"/>
  <c r="CD50" i="19"/>
  <c r="AX54" i="19"/>
  <c r="AX50" i="19"/>
  <c r="R54" i="19"/>
  <c r="R50" i="19"/>
  <c r="BQ54" i="19"/>
  <c r="BQ50" i="19"/>
  <c r="AK54" i="19"/>
  <c r="AK50" i="19"/>
  <c r="E54" i="19"/>
  <c r="E50" i="19"/>
  <c r="BH54" i="19"/>
  <c r="BH50" i="19"/>
  <c r="AB54" i="19"/>
  <c r="AB50" i="19"/>
  <c r="CA54" i="19"/>
  <c r="CA50" i="19"/>
  <c r="AU54" i="19"/>
  <c r="AU50" i="19"/>
  <c r="O54" i="19"/>
  <c r="O50" i="19"/>
  <c r="CO54" i="19"/>
  <c r="CO50" i="19"/>
  <c r="CP54" i="19"/>
  <c r="CP50" i="19"/>
  <c r="BT54" i="19"/>
  <c r="BT50" i="19"/>
  <c r="BZ54" i="19"/>
  <c r="BZ50" i="19"/>
  <c r="AT54" i="19"/>
  <c r="AT50" i="19"/>
  <c r="N54" i="19"/>
  <c r="N50" i="19"/>
  <c r="BM54" i="19"/>
  <c r="BM50" i="19"/>
  <c r="AG54" i="19"/>
  <c r="AG50" i="19"/>
  <c r="C54" i="19"/>
  <c r="C50" i="19"/>
  <c r="BD54" i="19"/>
  <c r="BD50" i="19"/>
  <c r="X54" i="19"/>
  <c r="X50" i="19"/>
  <c r="BW54" i="19"/>
  <c r="BW50" i="19"/>
  <c r="AQ54" i="19"/>
  <c r="AQ50" i="19"/>
  <c r="K54" i="19"/>
  <c r="K50" i="19"/>
  <c r="B59" i="19"/>
  <c r="B63" i="19"/>
  <c r="CW54" i="19"/>
  <c r="CW50" i="19"/>
  <c r="CX54" i="19"/>
  <c r="CX50" i="19"/>
  <c r="CJ54" i="19"/>
  <c r="CJ50" i="19"/>
  <c r="C59" i="19"/>
  <c r="DL50" i="19"/>
  <c r="DI50" i="19"/>
  <c r="Q54" i="19"/>
  <c r="Q50" i="19"/>
  <c r="BV54" i="19"/>
  <c r="BV50" i="19"/>
  <c r="AP54" i="19"/>
  <c r="AP50" i="19"/>
  <c r="J54" i="19"/>
  <c r="J50" i="19"/>
  <c r="BI54" i="19"/>
  <c r="BI50" i="19"/>
  <c r="AC54" i="19"/>
  <c r="AC50" i="19"/>
  <c r="CF54" i="19"/>
  <c r="CF50" i="19"/>
  <c r="AZ54" i="19"/>
  <c r="AZ50" i="19"/>
  <c r="T54" i="19"/>
  <c r="T50" i="19"/>
  <c r="BS54" i="19"/>
  <c r="BS50" i="19"/>
  <c r="AM54" i="19"/>
  <c r="AM50" i="19"/>
  <c r="G54" i="19"/>
  <c r="G50" i="19"/>
  <c r="CN54" i="19"/>
  <c r="CN50" i="19"/>
  <c r="DE54" i="19"/>
  <c r="DE50" i="19"/>
  <c r="DF54" i="19"/>
  <c r="DF50" i="19"/>
  <c r="CR54" i="19"/>
  <c r="CR50" i="19"/>
  <c r="CC54" i="19"/>
  <c r="CC50" i="19"/>
  <c r="BG54" i="19"/>
  <c r="BG50" i="19"/>
  <c r="BR54" i="19"/>
  <c r="BR50" i="19"/>
  <c r="AL54" i="19"/>
  <c r="AL50" i="19"/>
  <c r="BE54" i="19"/>
  <c r="BE50" i="19"/>
  <c r="Y54" i="19"/>
  <c r="Y50" i="19"/>
  <c r="CB54" i="19"/>
  <c r="CB50" i="19"/>
  <c r="AV54" i="19"/>
  <c r="AV50" i="19"/>
  <c r="P54" i="19"/>
  <c r="P50" i="19"/>
  <c r="BO54" i="19"/>
  <c r="BO50" i="19"/>
  <c r="AI54" i="19"/>
  <c r="AI50" i="19"/>
  <c r="CV54" i="19"/>
  <c r="CV50" i="19"/>
  <c r="CZ54" i="19"/>
  <c r="CZ50" i="19"/>
  <c r="DM50" i="19"/>
  <c r="BJ54" i="19"/>
  <c r="BJ50" i="19"/>
  <c r="H54" i="19"/>
  <c r="H50" i="19"/>
  <c r="F50" i="19"/>
  <c r="BN54" i="19"/>
  <c r="BN50" i="19"/>
  <c r="B71" i="19" s="1"/>
  <c r="AH54" i="19"/>
  <c r="AH50" i="19"/>
  <c r="CG54" i="19"/>
  <c r="CG50" i="19"/>
  <c r="BA54" i="19"/>
  <c r="BA50" i="19"/>
  <c r="U54" i="19"/>
  <c r="U50" i="19"/>
  <c r="BX54" i="19"/>
  <c r="BX50" i="19"/>
  <c r="AR54" i="19"/>
  <c r="AR50" i="19"/>
  <c r="L54" i="19"/>
  <c r="L50" i="19"/>
  <c r="BK54" i="19"/>
  <c r="BK50" i="19"/>
  <c r="AE54" i="19"/>
  <c r="AE50" i="19"/>
  <c r="B54" i="19"/>
  <c r="B50" i="19"/>
  <c r="DD54" i="19"/>
  <c r="DD50" i="19"/>
  <c r="CI54" i="19"/>
  <c r="CI50" i="19"/>
  <c r="D59" i="19"/>
  <c r="D63" i="19"/>
  <c r="E30" i="19"/>
  <c r="C11" i="12"/>
  <c r="CO18" i="12"/>
  <c r="CW18" i="12"/>
  <c r="DE18" i="12"/>
  <c r="CP18" i="12"/>
  <c r="CX18" i="12"/>
  <c r="DF18" i="12"/>
  <c r="CQ18" i="12"/>
  <c r="CY18" i="12"/>
  <c r="DG18" i="12"/>
  <c r="CR18" i="12"/>
  <c r="CZ18" i="12"/>
  <c r="DH18" i="12"/>
  <c r="CK18" i="12"/>
  <c r="CS18" i="12"/>
  <c r="DA18" i="12"/>
  <c r="DI18" i="12"/>
  <c r="CL18" i="12"/>
  <c r="CT18" i="12"/>
  <c r="DB18" i="12"/>
  <c r="DJ18" i="12"/>
  <c r="CM18" i="12"/>
  <c r="CU18" i="12"/>
  <c r="DC18" i="12"/>
  <c r="CN18" i="12"/>
  <c r="CV18" i="12"/>
  <c r="DD18" i="12"/>
  <c r="C17" i="12"/>
  <c r="AC18" i="12"/>
  <c r="AK18" i="12"/>
  <c r="AS18" i="12"/>
  <c r="BA18" i="12"/>
  <c r="BI18" i="12"/>
  <c r="BQ18" i="12"/>
  <c r="BY18" i="12"/>
  <c r="BY19" i="12" s="1"/>
  <c r="CG18" i="12"/>
  <c r="G18" i="12"/>
  <c r="O18" i="12"/>
  <c r="W18" i="12"/>
  <c r="F18" i="12"/>
  <c r="E18" i="12"/>
  <c r="AD18" i="12"/>
  <c r="AL18" i="12"/>
  <c r="AT18" i="12"/>
  <c r="BB18" i="12"/>
  <c r="BJ18" i="12"/>
  <c r="BR18" i="12"/>
  <c r="BZ18" i="12"/>
  <c r="CH18" i="12"/>
  <c r="H18" i="12"/>
  <c r="P18" i="12"/>
  <c r="X18" i="12"/>
  <c r="AE18" i="12"/>
  <c r="AM18" i="12"/>
  <c r="AU18" i="12"/>
  <c r="BC18" i="12"/>
  <c r="BK18" i="12"/>
  <c r="BS18" i="12"/>
  <c r="CA18" i="12"/>
  <c r="CI18" i="12"/>
  <c r="I18" i="12"/>
  <c r="Q18" i="12"/>
  <c r="Y18" i="12"/>
  <c r="K18" i="12"/>
  <c r="AB18" i="12"/>
  <c r="AF18" i="12"/>
  <c r="AN18" i="12"/>
  <c r="AV18" i="12"/>
  <c r="BD18" i="12"/>
  <c r="BL18" i="12"/>
  <c r="BT18" i="12"/>
  <c r="CB18" i="12"/>
  <c r="CJ18" i="12"/>
  <c r="J18" i="12"/>
  <c r="R18" i="12"/>
  <c r="Z18" i="12"/>
  <c r="AA18" i="12"/>
  <c r="AG18" i="12"/>
  <c r="AO18" i="12"/>
  <c r="AW18" i="12"/>
  <c r="BE18" i="12"/>
  <c r="BM18" i="12"/>
  <c r="BU18" i="12"/>
  <c r="CC18" i="12"/>
  <c r="S18" i="12"/>
  <c r="AH18" i="12"/>
  <c r="AP18" i="12"/>
  <c r="AX18" i="12"/>
  <c r="BF18" i="12"/>
  <c r="BN18" i="12"/>
  <c r="BV18" i="12"/>
  <c r="CD18" i="12"/>
  <c r="L18" i="12"/>
  <c r="T18" i="12"/>
  <c r="AI18" i="12"/>
  <c r="AQ18" i="12"/>
  <c r="AY18" i="12"/>
  <c r="BG18" i="12"/>
  <c r="BO18" i="12"/>
  <c r="BW18" i="12"/>
  <c r="CE18" i="12"/>
  <c r="M18" i="12"/>
  <c r="U18" i="12"/>
  <c r="AJ18" i="12"/>
  <c r="AR18" i="12"/>
  <c r="AZ18" i="12"/>
  <c r="BH18" i="12"/>
  <c r="BP18" i="12"/>
  <c r="BX18" i="12"/>
  <c r="CF18" i="12"/>
  <c r="N18" i="12"/>
  <c r="V18" i="12"/>
  <c r="C16" i="12"/>
  <c r="C15" i="12"/>
  <c r="E62" i="17"/>
  <c r="F62" i="17"/>
  <c r="H6" i="20" l="1"/>
  <c r="H7" i="20"/>
  <c r="H8" i="20"/>
  <c r="H9" i="20"/>
  <c r="C55" i="19"/>
  <c r="BO55" i="19"/>
  <c r="T51" i="19"/>
  <c r="CF51" i="19"/>
  <c r="CX51" i="19"/>
  <c r="BK51" i="19"/>
  <c r="AJ55" i="19"/>
  <c r="CV55" i="19"/>
  <c r="BA51" i="19"/>
  <c r="F51" i="19"/>
  <c r="DF55" i="19"/>
  <c r="M55" i="19"/>
  <c r="BY55" i="19"/>
  <c r="CH51" i="19"/>
  <c r="CA51" i="19"/>
  <c r="AM55" i="19"/>
  <c r="CY55" i="19"/>
  <c r="H55" i="19"/>
  <c r="BT55" i="19"/>
  <c r="AG51" i="19"/>
  <c r="CS51" i="19"/>
  <c r="Y55" i="19"/>
  <c r="CK55" i="19"/>
  <c r="AX51" i="19"/>
  <c r="C51" i="19"/>
  <c r="BV55" i="19"/>
  <c r="BW51" i="19"/>
  <c r="BO51" i="19"/>
  <c r="K55" i="19"/>
  <c r="BW55" i="19"/>
  <c r="AB51" i="19"/>
  <c r="CN51" i="19"/>
  <c r="V55" i="19"/>
  <c r="CI51" i="19"/>
  <c r="AR55" i="19"/>
  <c r="DD55" i="19"/>
  <c r="BI51" i="19"/>
  <c r="AL51" i="19"/>
  <c r="W51" i="19"/>
  <c r="U55" i="19"/>
  <c r="CG55" i="19"/>
  <c r="DF51" i="19"/>
  <c r="CY51" i="19"/>
  <c r="AU55" i="19"/>
  <c r="DG55" i="19"/>
  <c r="P55" i="19"/>
  <c r="CB55" i="19"/>
  <c r="AO51" i="19"/>
  <c r="DA51" i="19"/>
  <c r="AG55" i="19"/>
  <c r="CS55" i="19"/>
  <c r="BF51" i="19"/>
  <c r="R55" i="19"/>
  <c r="CD55" i="19"/>
  <c r="CM51" i="19"/>
  <c r="CU51" i="19"/>
  <c r="S55" i="19"/>
  <c r="CE55" i="19"/>
  <c r="AJ51" i="19"/>
  <c r="CV51" i="19"/>
  <c r="AL55" i="19"/>
  <c r="DG51" i="19"/>
  <c r="AZ55" i="19"/>
  <c r="E51" i="19"/>
  <c r="BQ51" i="19"/>
  <c r="BR51" i="19"/>
  <c r="AU51" i="19"/>
  <c r="AC55" i="19"/>
  <c r="CO55" i="19"/>
  <c r="AD55" i="19"/>
  <c r="BL51" i="19"/>
  <c r="BC55" i="19"/>
  <c r="H51" i="19"/>
  <c r="X55" i="19"/>
  <c r="CJ55" i="19"/>
  <c r="AW51" i="19"/>
  <c r="AY51" i="19"/>
  <c r="AO55" i="19"/>
  <c r="DA55" i="19"/>
  <c r="BN51" i="19"/>
  <c r="Z55" i="19"/>
  <c r="CL55" i="19"/>
  <c r="CB51" i="19"/>
  <c r="D51" i="19"/>
  <c r="AA55" i="19"/>
  <c r="CM55" i="19"/>
  <c r="AR51" i="19"/>
  <c r="DD51" i="19"/>
  <c r="BB55" i="19"/>
  <c r="AN51" i="19"/>
  <c r="BH55" i="19"/>
  <c r="M51" i="19"/>
  <c r="BY51" i="19"/>
  <c r="CP51" i="19"/>
  <c r="BS51" i="19"/>
  <c r="AK55" i="19"/>
  <c r="CW55" i="19"/>
  <c r="BJ55" i="19"/>
  <c r="F55" i="19"/>
  <c r="BK55" i="19"/>
  <c r="P51" i="19"/>
  <c r="AF55" i="19"/>
  <c r="CR55" i="19"/>
  <c r="BE51" i="19"/>
  <c r="CE51" i="19"/>
  <c r="AW55" i="19"/>
  <c r="J51" i="19"/>
  <c r="BV51" i="19"/>
  <c r="AH55" i="19"/>
  <c r="DB55" i="19"/>
  <c r="J55" i="19"/>
  <c r="CJ51" i="19"/>
  <c r="AI55" i="19"/>
  <c r="CU55" i="19"/>
  <c r="AZ51" i="19"/>
  <c r="N51" i="19"/>
  <c r="BZ55" i="19"/>
  <c r="D55" i="19"/>
  <c r="BP55" i="19"/>
  <c r="U51" i="19"/>
  <c r="CG51" i="19"/>
  <c r="N55" i="19"/>
  <c r="CQ51" i="19"/>
  <c r="AS55" i="19"/>
  <c r="DE55" i="19"/>
  <c r="CP55" i="19"/>
  <c r="G55" i="19"/>
  <c r="BS55" i="19"/>
  <c r="X51" i="19"/>
  <c r="AN55" i="19"/>
  <c r="CZ55" i="19"/>
  <c r="BM51" i="19"/>
  <c r="DC51" i="19"/>
  <c r="BE55" i="19"/>
  <c r="R51" i="19"/>
  <c r="CD51" i="19"/>
  <c r="AP55" i="19"/>
  <c r="B55" i="19"/>
  <c r="CT55" i="19"/>
  <c r="AQ55" i="19"/>
  <c r="DC55" i="19"/>
  <c r="BH51" i="19"/>
  <c r="AD51" i="19"/>
  <c r="CX55" i="19"/>
  <c r="L55" i="19"/>
  <c r="BX55" i="19"/>
  <c r="AC51" i="19"/>
  <c r="CO51" i="19"/>
  <c r="AT55" i="19"/>
  <c r="AV51" i="19"/>
  <c r="BA55" i="19"/>
  <c r="V51" i="19"/>
  <c r="O51" i="19"/>
  <c r="O55" i="19"/>
  <c r="CA55" i="19"/>
  <c r="AF51" i="19"/>
  <c r="AV55" i="19"/>
  <c r="I51" i="19"/>
  <c r="BU51" i="19"/>
  <c r="BT51" i="19"/>
  <c r="BM55" i="19"/>
  <c r="Z51" i="19"/>
  <c r="CL51" i="19"/>
  <c r="AX55" i="19"/>
  <c r="S51" i="19"/>
  <c r="K51" i="19"/>
  <c r="AY55" i="19"/>
  <c r="B51" i="19"/>
  <c r="BP51" i="19"/>
  <c r="BB51" i="19"/>
  <c r="G51" i="19"/>
  <c r="T55" i="19"/>
  <c r="CF55" i="19"/>
  <c r="AK51" i="19"/>
  <c r="CW51" i="19"/>
  <c r="BR55" i="19"/>
  <c r="CZ51" i="19"/>
  <c r="BI55" i="19"/>
  <c r="AT51" i="19"/>
  <c r="AE51" i="19"/>
  <c r="W55" i="19"/>
  <c r="CI55" i="19"/>
  <c r="BD51" i="19"/>
  <c r="BD55" i="19"/>
  <c r="Q51" i="19"/>
  <c r="CC51" i="19"/>
  <c r="I55" i="19"/>
  <c r="BU55" i="19"/>
  <c r="AH51" i="19"/>
  <c r="CT51" i="19"/>
  <c r="BF55" i="19"/>
  <c r="AI51" i="19"/>
  <c r="AA51" i="19"/>
  <c r="BG55" i="19"/>
  <c r="L51" i="19"/>
  <c r="BX51" i="19"/>
  <c r="BZ51" i="19"/>
  <c r="AM51" i="19"/>
  <c r="AB55" i="19"/>
  <c r="CN55" i="19"/>
  <c r="AS51" i="19"/>
  <c r="DE51" i="19"/>
  <c r="CH55" i="19"/>
  <c r="E55" i="19"/>
  <c r="BQ55" i="19"/>
  <c r="BJ51" i="19"/>
  <c r="BC51" i="19"/>
  <c r="AE55" i="19"/>
  <c r="CQ55" i="19"/>
  <c r="CR51" i="19"/>
  <c r="BL55" i="19"/>
  <c r="Y51" i="19"/>
  <c r="CK51" i="19"/>
  <c r="Q55" i="19"/>
  <c r="CC55" i="19"/>
  <c r="AP51" i="19"/>
  <c r="DB51" i="19"/>
  <c r="BN55" i="19"/>
  <c r="BG51" i="19"/>
  <c r="AQ51" i="19"/>
  <c r="C80" i="21"/>
  <c r="AM40" i="19"/>
  <c r="AP18" i="23"/>
  <c r="AP19" i="23" s="1"/>
  <c r="AJ40" i="19"/>
  <c r="AM18" i="23"/>
  <c r="AM19" i="23" s="1"/>
  <c r="J40" i="19"/>
  <c r="M18" i="23"/>
  <c r="M19" i="23" s="1"/>
  <c r="L40" i="19"/>
  <c r="O18" i="23"/>
  <c r="O19" i="23" s="1"/>
  <c r="BU40" i="19"/>
  <c r="BX18" i="23"/>
  <c r="BX19" i="23" s="1"/>
  <c r="X40" i="19"/>
  <c r="AA18" i="23"/>
  <c r="AA19" i="23" s="1"/>
  <c r="AB40" i="19"/>
  <c r="AE18" i="23"/>
  <c r="AE19" i="23" s="1"/>
  <c r="CM40" i="19"/>
  <c r="CP18" i="23"/>
  <c r="CP19" i="23" s="1"/>
  <c r="CA40" i="19"/>
  <c r="CD18" i="23"/>
  <c r="CD19" i="23" s="1"/>
  <c r="AQ40" i="19"/>
  <c r="AT18" i="23"/>
  <c r="AT19" i="23" s="1"/>
  <c r="DB40" i="19"/>
  <c r="DE18" i="23"/>
  <c r="DE19" i="23" s="1"/>
  <c r="B74" i="19"/>
  <c r="AF40" i="19"/>
  <c r="AI18" i="23"/>
  <c r="AI19" i="23" s="1"/>
  <c r="AD40" i="19"/>
  <c r="AG18" i="23"/>
  <c r="AG19" i="23" s="1"/>
  <c r="AH40" i="19"/>
  <c r="AK18" i="23"/>
  <c r="AK19" i="23" s="1"/>
  <c r="I40" i="19"/>
  <c r="L18" i="23"/>
  <c r="L19" i="23" s="1"/>
  <c r="F40" i="19"/>
  <c r="I18" i="23"/>
  <c r="I19" i="23" s="1"/>
  <c r="D40" i="19"/>
  <c r="G18" i="23"/>
  <c r="G19" i="23" s="1"/>
  <c r="DG40" i="19"/>
  <c r="DJ18" i="23"/>
  <c r="DJ19" i="23" s="1"/>
  <c r="BT40" i="19"/>
  <c r="BW18" i="23"/>
  <c r="BW19" i="23" s="1"/>
  <c r="CF40" i="19"/>
  <c r="CI18" i="23"/>
  <c r="CI19" i="23" s="1"/>
  <c r="BS40" i="19"/>
  <c r="BV18" i="23"/>
  <c r="BV19" i="23" s="1"/>
  <c r="O40" i="19"/>
  <c r="R18" i="23"/>
  <c r="R19" i="23" s="1"/>
  <c r="AK40" i="19"/>
  <c r="AN18" i="23"/>
  <c r="AN19" i="23" s="1"/>
  <c r="BX40" i="19"/>
  <c r="CA18" i="23"/>
  <c r="CA19" i="23" s="1"/>
  <c r="M40" i="19"/>
  <c r="P18" i="23"/>
  <c r="P19" i="23" s="1"/>
  <c r="AI40" i="19"/>
  <c r="AL18" i="23"/>
  <c r="AL19" i="23" s="1"/>
  <c r="BV40" i="19"/>
  <c r="BY18" i="23"/>
  <c r="BY19" i="23" s="1"/>
  <c r="DA40" i="19"/>
  <c r="DD18" i="23"/>
  <c r="DD19" i="23" s="1"/>
  <c r="CQ40" i="19"/>
  <c r="CT18" i="23"/>
  <c r="CT19" i="23" s="1"/>
  <c r="CO40" i="19"/>
  <c r="CR18" i="23"/>
  <c r="CR19" i="23" s="1"/>
  <c r="CT40" i="19"/>
  <c r="CW18" i="23"/>
  <c r="CW19" i="23" s="1"/>
  <c r="GA48" i="22"/>
  <c r="Q40" i="19"/>
  <c r="T18" i="23"/>
  <c r="T19" i="23" s="1"/>
  <c r="BG40" i="19"/>
  <c r="BJ18" i="23"/>
  <c r="BJ19" i="23" s="1"/>
  <c r="BM40" i="19"/>
  <c r="BP18" i="23"/>
  <c r="BP19" i="23" s="1"/>
  <c r="W40" i="19"/>
  <c r="Z18" i="23"/>
  <c r="Z19" i="23" s="1"/>
  <c r="U40" i="19"/>
  <c r="X18" i="23"/>
  <c r="X19" i="23" s="1"/>
  <c r="CW40" i="19"/>
  <c r="CZ18" i="23"/>
  <c r="CZ19" i="23" s="1"/>
  <c r="AW40" i="19"/>
  <c r="AZ18" i="23"/>
  <c r="AZ19" i="23" s="1"/>
  <c r="BD40" i="19"/>
  <c r="BG18" i="23"/>
  <c r="BG19" i="23" s="1"/>
  <c r="BK40" i="19"/>
  <c r="BN18" i="23"/>
  <c r="BN19" i="23" s="1"/>
  <c r="BJ40" i="19"/>
  <c r="BM18" i="23"/>
  <c r="BM19" i="23" s="1"/>
  <c r="G40" i="19"/>
  <c r="J18" i="23"/>
  <c r="J19" i="23" s="1"/>
  <c r="AC40" i="19"/>
  <c r="AF18" i="23"/>
  <c r="AF19" i="23" s="1"/>
  <c r="BP40" i="19"/>
  <c r="BS18" i="23"/>
  <c r="BS19" i="23" s="1"/>
  <c r="E40" i="19"/>
  <c r="H18" i="23"/>
  <c r="H19" i="23" s="1"/>
  <c r="AA40" i="19"/>
  <c r="AD18" i="23"/>
  <c r="AD19" i="23" s="1"/>
  <c r="BN40" i="19"/>
  <c r="BQ18" i="23"/>
  <c r="BQ19" i="23" s="1"/>
  <c r="CS40" i="19"/>
  <c r="CV18" i="23"/>
  <c r="CV19" i="23" s="1"/>
  <c r="CI40" i="19"/>
  <c r="CL18" i="23"/>
  <c r="CL19" i="23" s="1"/>
  <c r="DD40" i="19"/>
  <c r="DG18" i="23"/>
  <c r="DG19" i="23" s="1"/>
  <c r="CL40" i="19"/>
  <c r="CO18" i="23"/>
  <c r="CO19" i="23" s="1"/>
  <c r="K40" i="19"/>
  <c r="N18" i="23"/>
  <c r="N19" i="23" s="1"/>
  <c r="AE40" i="19"/>
  <c r="AH18" i="23"/>
  <c r="AH19" i="23" s="1"/>
  <c r="CJ40" i="19"/>
  <c r="CM18" i="23"/>
  <c r="CM19" i="23" s="1"/>
  <c r="CB40" i="19"/>
  <c r="CE18" i="23"/>
  <c r="CE19" i="23" s="1"/>
  <c r="BA40" i="19"/>
  <c r="BD18" i="23"/>
  <c r="BD19" i="23" s="1"/>
  <c r="AY40" i="19"/>
  <c r="BB18" i="23"/>
  <c r="BB19" i="23" s="1"/>
  <c r="DE40" i="19"/>
  <c r="DH18" i="23"/>
  <c r="DH19" i="23" s="1"/>
  <c r="BL40" i="19"/>
  <c r="BO18" i="23"/>
  <c r="BO19" i="23" s="1"/>
  <c r="AO40" i="19"/>
  <c r="AR18" i="23"/>
  <c r="AR19" i="23" s="1"/>
  <c r="AV40" i="19"/>
  <c r="AY18" i="23"/>
  <c r="AY19" i="23" s="1"/>
  <c r="BC40" i="19"/>
  <c r="BF18" i="23"/>
  <c r="BF19" i="23" s="1"/>
  <c r="BB40" i="19"/>
  <c r="BE18" i="23"/>
  <c r="BE19" i="23" s="1"/>
  <c r="CG40" i="19"/>
  <c r="CJ18" i="23"/>
  <c r="CJ19" i="23" s="1"/>
  <c r="Y40" i="19"/>
  <c r="AB18" i="23"/>
  <c r="AB19" i="23" s="1"/>
  <c r="BH40" i="19"/>
  <c r="BK18" i="23"/>
  <c r="BK19" i="23" s="1"/>
  <c r="CE40" i="19"/>
  <c r="CH18" i="23"/>
  <c r="CH19" i="23" s="1"/>
  <c r="B36" i="19"/>
  <c r="E18" i="23"/>
  <c r="E19" i="23" s="1"/>
  <c r="BF40" i="19"/>
  <c r="BI18" i="23"/>
  <c r="BI19" i="23" s="1"/>
  <c r="CK40" i="19"/>
  <c r="CN18" i="23"/>
  <c r="CN19" i="23" s="1"/>
  <c r="DF40" i="19"/>
  <c r="DI18" i="23"/>
  <c r="DI19" i="23" s="1"/>
  <c r="CV40" i="19"/>
  <c r="CY18" i="23"/>
  <c r="CY19" i="23" s="1"/>
  <c r="D36" i="19"/>
  <c r="CC40" i="19"/>
  <c r="CF18" i="23"/>
  <c r="CF19" i="23" s="1"/>
  <c r="N40" i="19"/>
  <c r="Q18" i="23"/>
  <c r="Q19" i="23" s="1"/>
  <c r="CU40" i="19"/>
  <c r="CX18" i="23"/>
  <c r="CX19" i="23" s="1"/>
  <c r="P40" i="19"/>
  <c r="S18" i="23"/>
  <c r="S19" i="23" s="1"/>
  <c r="Z40" i="19"/>
  <c r="AC18" i="23"/>
  <c r="AC19" i="23" s="1"/>
  <c r="BZ40" i="19"/>
  <c r="CC18" i="23"/>
  <c r="CC19" i="23" s="1"/>
  <c r="AS40" i="19"/>
  <c r="AV18" i="23"/>
  <c r="AV19" i="23" s="1"/>
  <c r="CD40" i="19"/>
  <c r="CG18" i="23"/>
  <c r="CG19" i="23" s="1"/>
  <c r="CY40" i="19"/>
  <c r="DB18" i="23"/>
  <c r="DB19" i="23" s="1"/>
  <c r="BE40" i="19"/>
  <c r="BH18" i="23"/>
  <c r="BH19" i="23" s="1"/>
  <c r="BR40" i="19"/>
  <c r="BU18" i="23"/>
  <c r="BU19" i="23" s="1"/>
  <c r="S40" i="19"/>
  <c r="V18" i="23"/>
  <c r="V19" i="23" s="1"/>
  <c r="AG40" i="19"/>
  <c r="AJ18" i="23"/>
  <c r="AJ19" i="23" s="1"/>
  <c r="AN40" i="19"/>
  <c r="AQ18" i="23"/>
  <c r="AQ19" i="23" s="1"/>
  <c r="AU40" i="19"/>
  <c r="AX18" i="23"/>
  <c r="AX19" i="23" s="1"/>
  <c r="AT40" i="19"/>
  <c r="AW18" i="23"/>
  <c r="AW19" i="23" s="1"/>
  <c r="BY40" i="19"/>
  <c r="CB18" i="23"/>
  <c r="CB19" i="23" s="1"/>
  <c r="H40" i="19"/>
  <c r="K18" i="23"/>
  <c r="K19" i="23" s="1"/>
  <c r="AZ40" i="19"/>
  <c r="BC18" i="23"/>
  <c r="BC19" i="23" s="1"/>
  <c r="BW40" i="19"/>
  <c r="BZ18" i="23"/>
  <c r="BZ19" i="23" s="1"/>
  <c r="C40" i="19"/>
  <c r="F18" i="23"/>
  <c r="F19" i="23" s="1"/>
  <c r="C36" i="19"/>
  <c r="AX40" i="19"/>
  <c r="BA18" i="23"/>
  <c r="BA19" i="23" s="1"/>
  <c r="CZ40" i="19"/>
  <c r="DC18" i="23"/>
  <c r="DC19" i="23" s="1"/>
  <c r="CX40" i="19"/>
  <c r="DA18" i="23"/>
  <c r="DA19" i="23" s="1"/>
  <c r="CN40" i="19"/>
  <c r="CQ18" i="23"/>
  <c r="CQ19" i="23" s="1"/>
  <c r="AL40" i="19"/>
  <c r="AO18" i="23"/>
  <c r="AO19" i="23" s="1"/>
  <c r="BQ40" i="19"/>
  <c r="BT18" i="23"/>
  <c r="BT19" i="23" s="1"/>
  <c r="V40" i="19"/>
  <c r="Y18" i="23"/>
  <c r="Y19" i="23" s="1"/>
  <c r="AR40" i="19"/>
  <c r="AU18" i="23"/>
  <c r="AU19" i="23" s="1"/>
  <c r="BO40" i="19"/>
  <c r="BR18" i="23"/>
  <c r="BR19" i="23" s="1"/>
  <c r="T40" i="19"/>
  <c r="W18" i="23"/>
  <c r="W19" i="23" s="1"/>
  <c r="AP40" i="19"/>
  <c r="AS18" i="23"/>
  <c r="AS19" i="23" s="1"/>
  <c r="CR40" i="19"/>
  <c r="CU18" i="23"/>
  <c r="CU19" i="23" s="1"/>
  <c r="CP40" i="19"/>
  <c r="CS18" i="23"/>
  <c r="CS19" i="23" s="1"/>
  <c r="DC40" i="19"/>
  <c r="DF18" i="23"/>
  <c r="DF19" i="23" s="1"/>
  <c r="R40" i="19"/>
  <c r="U18" i="23"/>
  <c r="U19" i="23" s="1"/>
  <c r="BI40" i="19"/>
  <c r="BL18" i="23"/>
  <c r="BL19" i="23" s="1"/>
  <c r="CH40" i="19"/>
  <c r="CK18" i="23"/>
  <c r="CK19" i="23" s="1"/>
  <c r="C14" i="12"/>
  <c r="D19" i="12"/>
  <c r="E27" i="12"/>
  <c r="E27" i="23" s="1"/>
  <c r="GA15" i="22"/>
  <c r="B16" i="22"/>
  <c r="G40" i="21"/>
  <c r="G41" i="21" s="1"/>
  <c r="G42" i="21" s="1"/>
  <c r="G43" i="21" s="1"/>
  <c r="O40" i="21"/>
  <c r="O41" i="21" s="1"/>
  <c r="O42" i="21" s="1"/>
  <c r="O43" i="21" s="1"/>
  <c r="W40" i="21"/>
  <c r="W41" i="21" s="1"/>
  <c r="W42" i="21" s="1"/>
  <c r="W43" i="21" s="1"/>
  <c r="AE40" i="21"/>
  <c r="AE41" i="21" s="1"/>
  <c r="AE42" i="21" s="1"/>
  <c r="AE43" i="21" s="1"/>
  <c r="AM40" i="21"/>
  <c r="AM41" i="21" s="1"/>
  <c r="AM42" i="21" s="1"/>
  <c r="AM43" i="21" s="1"/>
  <c r="AU40" i="21"/>
  <c r="AU41" i="21" s="1"/>
  <c r="AU42" i="21" s="1"/>
  <c r="AU43" i="21" s="1"/>
  <c r="BC40" i="21"/>
  <c r="BC41" i="21" s="1"/>
  <c r="BC42" i="21" s="1"/>
  <c r="BC43" i="21" s="1"/>
  <c r="BK40" i="21"/>
  <c r="BK41" i="21" s="1"/>
  <c r="BK42" i="21" s="1"/>
  <c r="BK43" i="21" s="1"/>
  <c r="BS40" i="21"/>
  <c r="BS41" i="21" s="1"/>
  <c r="BS42" i="21" s="1"/>
  <c r="BS43" i="21" s="1"/>
  <c r="CA40" i="21"/>
  <c r="CA41" i="21" s="1"/>
  <c r="CA42" i="21" s="1"/>
  <c r="CA43" i="21" s="1"/>
  <c r="CI40" i="21"/>
  <c r="CI41" i="21" s="1"/>
  <c r="CI42" i="21" s="1"/>
  <c r="CI43" i="21" s="1"/>
  <c r="CQ40" i="21"/>
  <c r="CQ41" i="21" s="1"/>
  <c r="CQ42" i="21" s="1"/>
  <c r="CQ43" i="21" s="1"/>
  <c r="CY40" i="21"/>
  <c r="CY41" i="21" s="1"/>
  <c r="CY42" i="21" s="1"/>
  <c r="CY43" i="21" s="1"/>
  <c r="DG40" i="21"/>
  <c r="DG41" i="21" s="1"/>
  <c r="DG42" i="21" s="1"/>
  <c r="DG43" i="21" s="1"/>
  <c r="H40" i="21"/>
  <c r="H41" i="21" s="1"/>
  <c r="H42" i="21" s="1"/>
  <c r="H43" i="21" s="1"/>
  <c r="P40" i="21"/>
  <c r="P41" i="21" s="1"/>
  <c r="P42" i="21" s="1"/>
  <c r="P43" i="21" s="1"/>
  <c r="X40" i="21"/>
  <c r="X41" i="21" s="1"/>
  <c r="X42" i="21" s="1"/>
  <c r="X43" i="21" s="1"/>
  <c r="AF40" i="21"/>
  <c r="AF41" i="21" s="1"/>
  <c r="AF42" i="21" s="1"/>
  <c r="AF43" i="21" s="1"/>
  <c r="AN40" i="21"/>
  <c r="AN41" i="21" s="1"/>
  <c r="AN42" i="21" s="1"/>
  <c r="AN43" i="21" s="1"/>
  <c r="AV40" i="21"/>
  <c r="AV41" i="21" s="1"/>
  <c r="AV42" i="21" s="1"/>
  <c r="AV43" i="21" s="1"/>
  <c r="BD40" i="21"/>
  <c r="BD41" i="21" s="1"/>
  <c r="BD42" i="21" s="1"/>
  <c r="BD43" i="21" s="1"/>
  <c r="BL40" i="21"/>
  <c r="BL41" i="21" s="1"/>
  <c r="BL42" i="21" s="1"/>
  <c r="BL43" i="21" s="1"/>
  <c r="BT40" i="21"/>
  <c r="BT41" i="21" s="1"/>
  <c r="BT42" i="21" s="1"/>
  <c r="BT43" i="21" s="1"/>
  <c r="CB40" i="21"/>
  <c r="CB41" i="21" s="1"/>
  <c r="CB42" i="21" s="1"/>
  <c r="CB43" i="21" s="1"/>
  <c r="CJ40" i="21"/>
  <c r="CJ41" i="21" s="1"/>
  <c r="CJ42" i="21" s="1"/>
  <c r="CJ43" i="21" s="1"/>
  <c r="CR40" i="21"/>
  <c r="CR41" i="21" s="1"/>
  <c r="CR42" i="21" s="1"/>
  <c r="CR43" i="21" s="1"/>
  <c r="CZ40" i="21"/>
  <c r="CZ41" i="21" s="1"/>
  <c r="CZ42" i="21" s="1"/>
  <c r="CZ43" i="21" s="1"/>
  <c r="DH40" i="21"/>
  <c r="DH41" i="21" s="1"/>
  <c r="DH42" i="21" s="1"/>
  <c r="DH43" i="21" s="1"/>
  <c r="M40" i="21"/>
  <c r="M41" i="21" s="1"/>
  <c r="M42" i="21" s="1"/>
  <c r="M43" i="21" s="1"/>
  <c r="Y40" i="21"/>
  <c r="Y41" i="21" s="1"/>
  <c r="Y42" i="21" s="1"/>
  <c r="Y43" i="21" s="1"/>
  <c r="AI40" i="21"/>
  <c r="AI41" i="21" s="1"/>
  <c r="AI42" i="21" s="1"/>
  <c r="AI43" i="21" s="1"/>
  <c r="AS40" i="21"/>
  <c r="AS41" i="21" s="1"/>
  <c r="AS42" i="21" s="1"/>
  <c r="AS43" i="21" s="1"/>
  <c r="BE40" i="21"/>
  <c r="BE41" i="21" s="1"/>
  <c r="BE42" i="21" s="1"/>
  <c r="BE43" i="21" s="1"/>
  <c r="BO40" i="21"/>
  <c r="BO41" i="21" s="1"/>
  <c r="BO42" i="21" s="1"/>
  <c r="BO43" i="21" s="1"/>
  <c r="BY40" i="21"/>
  <c r="BY41" i="21" s="1"/>
  <c r="BY42" i="21" s="1"/>
  <c r="BY43" i="21" s="1"/>
  <c r="CK40" i="21"/>
  <c r="CK41" i="21" s="1"/>
  <c r="CK42" i="21" s="1"/>
  <c r="CK43" i="21" s="1"/>
  <c r="CU40" i="21"/>
  <c r="CU41" i="21" s="1"/>
  <c r="CU42" i="21" s="1"/>
  <c r="CU43" i="21" s="1"/>
  <c r="DE40" i="21"/>
  <c r="DE41" i="21" s="1"/>
  <c r="DE42" i="21" s="1"/>
  <c r="DE43" i="21" s="1"/>
  <c r="E40" i="21"/>
  <c r="AK40" i="21"/>
  <c r="AK41" i="21" s="1"/>
  <c r="AK42" i="21" s="1"/>
  <c r="AK43" i="21" s="1"/>
  <c r="BG40" i="21"/>
  <c r="BG41" i="21" s="1"/>
  <c r="BG42" i="21" s="1"/>
  <c r="BG43" i="21" s="1"/>
  <c r="CC40" i="21"/>
  <c r="CC41" i="21" s="1"/>
  <c r="CC42" i="21" s="1"/>
  <c r="CC43" i="21" s="1"/>
  <c r="DI40" i="21"/>
  <c r="DI41" i="21" s="1"/>
  <c r="DI42" i="21" s="1"/>
  <c r="DI43" i="21" s="1"/>
  <c r="N40" i="21"/>
  <c r="N41" i="21" s="1"/>
  <c r="N42" i="21" s="1"/>
  <c r="N43" i="21" s="1"/>
  <c r="Z40" i="21"/>
  <c r="Z41" i="21" s="1"/>
  <c r="Z42" i="21" s="1"/>
  <c r="Z43" i="21" s="1"/>
  <c r="AJ40" i="21"/>
  <c r="AJ41" i="21" s="1"/>
  <c r="AJ42" i="21" s="1"/>
  <c r="AJ43" i="21" s="1"/>
  <c r="AT40" i="21"/>
  <c r="AT41" i="21" s="1"/>
  <c r="AT42" i="21" s="1"/>
  <c r="AT43" i="21" s="1"/>
  <c r="BF40" i="21"/>
  <c r="BF41" i="21" s="1"/>
  <c r="BF42" i="21" s="1"/>
  <c r="BF43" i="21" s="1"/>
  <c r="BP40" i="21"/>
  <c r="BP41" i="21" s="1"/>
  <c r="BP42" i="21" s="1"/>
  <c r="BP43" i="21" s="1"/>
  <c r="BZ40" i="21"/>
  <c r="BZ41" i="21" s="1"/>
  <c r="BZ42" i="21" s="1"/>
  <c r="BZ43" i="21" s="1"/>
  <c r="CL40" i="21"/>
  <c r="CL41" i="21" s="1"/>
  <c r="CL42" i="21" s="1"/>
  <c r="CL43" i="21" s="1"/>
  <c r="CV40" i="21"/>
  <c r="CV41" i="21" s="1"/>
  <c r="CV42" i="21" s="1"/>
  <c r="CV43" i="21" s="1"/>
  <c r="DF40" i="21"/>
  <c r="DF41" i="21" s="1"/>
  <c r="DF42" i="21" s="1"/>
  <c r="DF43" i="21" s="1"/>
  <c r="AA40" i="21"/>
  <c r="AA41" i="21" s="1"/>
  <c r="AA42" i="21" s="1"/>
  <c r="AA43" i="21" s="1"/>
  <c r="BQ40" i="21"/>
  <c r="BQ41" i="21" s="1"/>
  <c r="BQ42" i="21" s="1"/>
  <c r="BQ43" i="21" s="1"/>
  <c r="CM40" i="21"/>
  <c r="CM41" i="21" s="1"/>
  <c r="CM42" i="21" s="1"/>
  <c r="CM43" i="21" s="1"/>
  <c r="DJ40" i="21"/>
  <c r="DJ41" i="21" s="1"/>
  <c r="DJ42" i="21" s="1"/>
  <c r="DJ43" i="21" s="1"/>
  <c r="Q40" i="21"/>
  <c r="Q41" i="21" s="1"/>
  <c r="Q42" i="21" s="1"/>
  <c r="Q43" i="21" s="1"/>
  <c r="AW40" i="21"/>
  <c r="AW41" i="21" s="1"/>
  <c r="AW42" i="21" s="1"/>
  <c r="AW43" i="21" s="1"/>
  <c r="CW40" i="21"/>
  <c r="CW41" i="21" s="1"/>
  <c r="CW42" i="21" s="1"/>
  <c r="CW43" i="21" s="1"/>
  <c r="F40" i="21"/>
  <c r="F41" i="21" s="1"/>
  <c r="F42" i="21" s="1"/>
  <c r="F43" i="21" s="1"/>
  <c r="R40" i="21"/>
  <c r="R41" i="21" s="1"/>
  <c r="R42" i="21" s="1"/>
  <c r="R43" i="21" s="1"/>
  <c r="AB40" i="21"/>
  <c r="AB41" i="21" s="1"/>
  <c r="AB42" i="21" s="1"/>
  <c r="AB43" i="21" s="1"/>
  <c r="AL40" i="21"/>
  <c r="AL41" i="21" s="1"/>
  <c r="AL42" i="21" s="1"/>
  <c r="AL43" i="21" s="1"/>
  <c r="AX40" i="21"/>
  <c r="AX41" i="21" s="1"/>
  <c r="AX42" i="21" s="1"/>
  <c r="AX43" i="21" s="1"/>
  <c r="BH40" i="21"/>
  <c r="BH41" i="21" s="1"/>
  <c r="BH42" i="21" s="1"/>
  <c r="BH43" i="21" s="1"/>
  <c r="BR40" i="21"/>
  <c r="BR41" i="21" s="1"/>
  <c r="BR42" i="21" s="1"/>
  <c r="BR43" i="21" s="1"/>
  <c r="CD40" i="21"/>
  <c r="CD41" i="21" s="1"/>
  <c r="CD42" i="21" s="1"/>
  <c r="CD43" i="21" s="1"/>
  <c r="CN40" i="21"/>
  <c r="CN41" i="21" s="1"/>
  <c r="CN42" i="21" s="1"/>
  <c r="CN43" i="21" s="1"/>
  <c r="CX40" i="21"/>
  <c r="CX41" i="21" s="1"/>
  <c r="CX42" i="21" s="1"/>
  <c r="CX43" i="21" s="1"/>
  <c r="I40" i="21"/>
  <c r="I41" i="21" s="1"/>
  <c r="I42" i="21" s="1"/>
  <c r="I43" i="21" s="1"/>
  <c r="S40" i="21"/>
  <c r="S41" i="21" s="1"/>
  <c r="S42" i="21" s="1"/>
  <c r="S43" i="21" s="1"/>
  <c r="AC40" i="21"/>
  <c r="AC41" i="21" s="1"/>
  <c r="AC42" i="21" s="1"/>
  <c r="AC43" i="21" s="1"/>
  <c r="AO40" i="21"/>
  <c r="AO41" i="21" s="1"/>
  <c r="AO42" i="21" s="1"/>
  <c r="AO43" i="21" s="1"/>
  <c r="AY40" i="21"/>
  <c r="AY41" i="21" s="1"/>
  <c r="AY42" i="21" s="1"/>
  <c r="AY43" i="21" s="1"/>
  <c r="BI40" i="21"/>
  <c r="BI41" i="21" s="1"/>
  <c r="BI42" i="21" s="1"/>
  <c r="BI43" i="21" s="1"/>
  <c r="BU40" i="21"/>
  <c r="BU41" i="21" s="1"/>
  <c r="BU42" i="21" s="1"/>
  <c r="BU43" i="21" s="1"/>
  <c r="CE40" i="21"/>
  <c r="CE41" i="21" s="1"/>
  <c r="CE42" i="21" s="1"/>
  <c r="CE43" i="21" s="1"/>
  <c r="CO40" i="21"/>
  <c r="CO41" i="21" s="1"/>
  <c r="CO42" i="21" s="1"/>
  <c r="CO43" i="21" s="1"/>
  <c r="DA40" i="21"/>
  <c r="DA41" i="21" s="1"/>
  <c r="DA42" i="21" s="1"/>
  <c r="DA43" i="21" s="1"/>
  <c r="J40" i="21"/>
  <c r="J41" i="21" s="1"/>
  <c r="J42" i="21" s="1"/>
  <c r="J43" i="21" s="1"/>
  <c r="T40" i="21"/>
  <c r="T41" i="21" s="1"/>
  <c r="T42" i="21" s="1"/>
  <c r="T43" i="21" s="1"/>
  <c r="AD40" i="21"/>
  <c r="AD41" i="21" s="1"/>
  <c r="AD42" i="21" s="1"/>
  <c r="AD43" i="21" s="1"/>
  <c r="AP40" i="21"/>
  <c r="AP41" i="21" s="1"/>
  <c r="AP42" i="21" s="1"/>
  <c r="AP43" i="21" s="1"/>
  <c r="AZ40" i="21"/>
  <c r="AZ41" i="21" s="1"/>
  <c r="AZ42" i="21" s="1"/>
  <c r="AZ43" i="21" s="1"/>
  <c r="BJ40" i="21"/>
  <c r="BJ41" i="21" s="1"/>
  <c r="BJ42" i="21" s="1"/>
  <c r="BJ43" i="21" s="1"/>
  <c r="BV40" i="21"/>
  <c r="BV41" i="21" s="1"/>
  <c r="BV42" i="21" s="1"/>
  <c r="BV43" i="21" s="1"/>
  <c r="CF40" i="21"/>
  <c r="CF41" i="21" s="1"/>
  <c r="CF42" i="21" s="1"/>
  <c r="CF43" i="21" s="1"/>
  <c r="CP40" i="21"/>
  <c r="CP41" i="21" s="1"/>
  <c r="CP42" i="21" s="1"/>
  <c r="CP43" i="21" s="1"/>
  <c r="DB40" i="21"/>
  <c r="DB41" i="21" s="1"/>
  <c r="DB42" i="21" s="1"/>
  <c r="DB43" i="21" s="1"/>
  <c r="K40" i="21"/>
  <c r="K41" i="21" s="1"/>
  <c r="K42" i="21" s="1"/>
  <c r="K43" i="21" s="1"/>
  <c r="U40" i="21"/>
  <c r="U41" i="21" s="1"/>
  <c r="U42" i="21" s="1"/>
  <c r="U43" i="21" s="1"/>
  <c r="AG40" i="21"/>
  <c r="AG41" i="21" s="1"/>
  <c r="AG42" i="21" s="1"/>
  <c r="AG43" i="21" s="1"/>
  <c r="AQ40" i="21"/>
  <c r="AQ41" i="21" s="1"/>
  <c r="AQ42" i="21" s="1"/>
  <c r="AQ43" i="21" s="1"/>
  <c r="BA40" i="21"/>
  <c r="BA41" i="21" s="1"/>
  <c r="BA42" i="21" s="1"/>
  <c r="BA43" i="21" s="1"/>
  <c r="BM40" i="21"/>
  <c r="BM41" i="21" s="1"/>
  <c r="BM42" i="21" s="1"/>
  <c r="BM43" i="21" s="1"/>
  <c r="BW40" i="21"/>
  <c r="BW41" i="21" s="1"/>
  <c r="BW42" i="21" s="1"/>
  <c r="BW43" i="21" s="1"/>
  <c r="CG40" i="21"/>
  <c r="CG41" i="21" s="1"/>
  <c r="CG42" i="21" s="1"/>
  <c r="CG43" i="21" s="1"/>
  <c r="CS40" i="21"/>
  <c r="CS41" i="21" s="1"/>
  <c r="CS42" i="21" s="1"/>
  <c r="CS43" i="21" s="1"/>
  <c r="DC40" i="21"/>
  <c r="DC41" i="21" s="1"/>
  <c r="DC42" i="21" s="1"/>
  <c r="DC43" i="21" s="1"/>
  <c r="L40" i="21"/>
  <c r="L41" i="21" s="1"/>
  <c r="L42" i="21" s="1"/>
  <c r="L43" i="21" s="1"/>
  <c r="V40" i="21"/>
  <c r="V41" i="21" s="1"/>
  <c r="V42" i="21" s="1"/>
  <c r="V43" i="21" s="1"/>
  <c r="AH40" i="21"/>
  <c r="AH41" i="21" s="1"/>
  <c r="AH42" i="21" s="1"/>
  <c r="AH43" i="21" s="1"/>
  <c r="AR40" i="21"/>
  <c r="AR41" i="21" s="1"/>
  <c r="AR42" i="21" s="1"/>
  <c r="AR43" i="21" s="1"/>
  <c r="BB40" i="21"/>
  <c r="BB41" i="21" s="1"/>
  <c r="BB42" i="21" s="1"/>
  <c r="BB43" i="21" s="1"/>
  <c r="BN40" i="21"/>
  <c r="BN41" i="21" s="1"/>
  <c r="BN42" i="21" s="1"/>
  <c r="BN43" i="21" s="1"/>
  <c r="BX40" i="21"/>
  <c r="BX41" i="21" s="1"/>
  <c r="BX42" i="21" s="1"/>
  <c r="BX43" i="21" s="1"/>
  <c r="CH40" i="21"/>
  <c r="CH41" i="21" s="1"/>
  <c r="CH42" i="21" s="1"/>
  <c r="CH43" i="21" s="1"/>
  <c r="CT40" i="21"/>
  <c r="CT41" i="21" s="1"/>
  <c r="CT42" i="21" s="1"/>
  <c r="CT43" i="21" s="1"/>
  <c r="DD40" i="21"/>
  <c r="DD41" i="21" s="1"/>
  <c r="DD42" i="21" s="1"/>
  <c r="DD43" i="21" s="1"/>
  <c r="K22" i="21"/>
  <c r="K23" i="21" s="1"/>
  <c r="S22" i="21"/>
  <c r="S23" i="21" s="1"/>
  <c r="AA22" i="21"/>
  <c r="AA23" i="21" s="1"/>
  <c r="AI22" i="21"/>
  <c r="AI23" i="21" s="1"/>
  <c r="AQ22" i="21"/>
  <c r="AQ23" i="21" s="1"/>
  <c r="AY22" i="21"/>
  <c r="AY23" i="21" s="1"/>
  <c r="BG22" i="21"/>
  <c r="BG23" i="21" s="1"/>
  <c r="BO22" i="21"/>
  <c r="BO23" i="21" s="1"/>
  <c r="BW22" i="21"/>
  <c r="BW23" i="21" s="1"/>
  <c r="CE22" i="21"/>
  <c r="CE23" i="21" s="1"/>
  <c r="CM22" i="21"/>
  <c r="CM23" i="21" s="1"/>
  <c r="CU22" i="21"/>
  <c r="CU23" i="21" s="1"/>
  <c r="DC22" i="21"/>
  <c r="DC23" i="21" s="1"/>
  <c r="L22" i="21"/>
  <c r="L23" i="21" s="1"/>
  <c r="T22" i="21"/>
  <c r="T23" i="21" s="1"/>
  <c r="AB22" i="21"/>
  <c r="AB23" i="21" s="1"/>
  <c r="AJ22" i="21"/>
  <c r="AJ23" i="21" s="1"/>
  <c r="AR22" i="21"/>
  <c r="AR23" i="21" s="1"/>
  <c r="AZ22" i="21"/>
  <c r="AZ23" i="21" s="1"/>
  <c r="BH22" i="21"/>
  <c r="BH23" i="21" s="1"/>
  <c r="BP22" i="21"/>
  <c r="BP23" i="21" s="1"/>
  <c r="BX22" i="21"/>
  <c r="BX23" i="21" s="1"/>
  <c r="CF22" i="21"/>
  <c r="CF23" i="21" s="1"/>
  <c r="CN22" i="21"/>
  <c r="CN23" i="21" s="1"/>
  <c r="CV22" i="21"/>
  <c r="CV23" i="21" s="1"/>
  <c r="DD22" i="21"/>
  <c r="DD23" i="21" s="1"/>
  <c r="E22" i="21"/>
  <c r="E23" i="21" s="1"/>
  <c r="E26" i="21" s="1"/>
  <c r="E27" i="21" s="1"/>
  <c r="M22" i="21"/>
  <c r="M23" i="21" s="1"/>
  <c r="U22" i="21"/>
  <c r="U23" i="21" s="1"/>
  <c r="AC22" i="21"/>
  <c r="AC23" i="21" s="1"/>
  <c r="AK22" i="21"/>
  <c r="AK23" i="21" s="1"/>
  <c r="AS22" i="21"/>
  <c r="AS23" i="21" s="1"/>
  <c r="BA22" i="21"/>
  <c r="BA23" i="21" s="1"/>
  <c r="BI22" i="21"/>
  <c r="BI23" i="21" s="1"/>
  <c r="BQ22" i="21"/>
  <c r="BQ23" i="21" s="1"/>
  <c r="BY22" i="21"/>
  <c r="BY23" i="21" s="1"/>
  <c r="CG22" i="21"/>
  <c r="CG23" i="21" s="1"/>
  <c r="CO22" i="21"/>
  <c r="CO23" i="21" s="1"/>
  <c r="CW22" i="21"/>
  <c r="CW23" i="21" s="1"/>
  <c r="DE22" i="21"/>
  <c r="DE23" i="21" s="1"/>
  <c r="F22" i="21"/>
  <c r="F23" i="21" s="1"/>
  <c r="N22" i="21"/>
  <c r="N23" i="21" s="1"/>
  <c r="V22" i="21"/>
  <c r="V23" i="21" s="1"/>
  <c r="AD22" i="21"/>
  <c r="AD23" i="21" s="1"/>
  <c r="AL22" i="21"/>
  <c r="AL23" i="21" s="1"/>
  <c r="AT22" i="21"/>
  <c r="AT23" i="21" s="1"/>
  <c r="BB22" i="21"/>
  <c r="BB23" i="21" s="1"/>
  <c r="BJ22" i="21"/>
  <c r="BJ23" i="21" s="1"/>
  <c r="BR22" i="21"/>
  <c r="BR23" i="21" s="1"/>
  <c r="BZ22" i="21"/>
  <c r="BZ23" i="21" s="1"/>
  <c r="CH22" i="21"/>
  <c r="CH23" i="21" s="1"/>
  <c r="CP22" i="21"/>
  <c r="CP23" i="21" s="1"/>
  <c r="CX22" i="21"/>
  <c r="CX23" i="21" s="1"/>
  <c r="DF22" i="21"/>
  <c r="DF23" i="21" s="1"/>
  <c r="G22" i="21"/>
  <c r="G23" i="21" s="1"/>
  <c r="O22" i="21"/>
  <c r="O23" i="21" s="1"/>
  <c r="W22" i="21"/>
  <c r="W23" i="21" s="1"/>
  <c r="AE22" i="21"/>
  <c r="AE23" i="21" s="1"/>
  <c r="AM22" i="21"/>
  <c r="AM23" i="21" s="1"/>
  <c r="AU22" i="21"/>
  <c r="AU23" i="21" s="1"/>
  <c r="BC22" i="21"/>
  <c r="BC23" i="21" s="1"/>
  <c r="BK22" i="21"/>
  <c r="BK23" i="21" s="1"/>
  <c r="BS22" i="21"/>
  <c r="BS23" i="21" s="1"/>
  <c r="CA22" i="21"/>
  <c r="CA23" i="21" s="1"/>
  <c r="CI22" i="21"/>
  <c r="CI23" i="21" s="1"/>
  <c r="CQ22" i="21"/>
  <c r="CQ23" i="21" s="1"/>
  <c r="CY22" i="21"/>
  <c r="CY23" i="21" s="1"/>
  <c r="DG22" i="21"/>
  <c r="DG23" i="21" s="1"/>
  <c r="H22" i="21"/>
  <c r="H23" i="21" s="1"/>
  <c r="P22" i="21"/>
  <c r="P23" i="21" s="1"/>
  <c r="X22" i="21"/>
  <c r="X23" i="21" s="1"/>
  <c r="AF22" i="21"/>
  <c r="AF23" i="21" s="1"/>
  <c r="AN22" i="21"/>
  <c r="AN23" i="21" s="1"/>
  <c r="AV22" i="21"/>
  <c r="AV23" i="21" s="1"/>
  <c r="BD22" i="21"/>
  <c r="BD23" i="21" s="1"/>
  <c r="BL22" i="21"/>
  <c r="BL23" i="21" s="1"/>
  <c r="BT22" i="21"/>
  <c r="BT23" i="21" s="1"/>
  <c r="CB22" i="21"/>
  <c r="CB23" i="21" s="1"/>
  <c r="CJ22" i="21"/>
  <c r="CJ23" i="21" s="1"/>
  <c r="CR22" i="21"/>
  <c r="CR23" i="21" s="1"/>
  <c r="CZ22" i="21"/>
  <c r="CZ23" i="21" s="1"/>
  <c r="DH22" i="21"/>
  <c r="DH23" i="21" s="1"/>
  <c r="I22" i="21"/>
  <c r="I23" i="21" s="1"/>
  <c r="Q22" i="21"/>
  <c r="Q23" i="21" s="1"/>
  <c r="Y22" i="21"/>
  <c r="Y23" i="21" s="1"/>
  <c r="AG22" i="21"/>
  <c r="AG23" i="21" s="1"/>
  <c r="AO22" i="21"/>
  <c r="AO23" i="21" s="1"/>
  <c r="AW22" i="21"/>
  <c r="AW23" i="21" s="1"/>
  <c r="BE22" i="21"/>
  <c r="BE23" i="21" s="1"/>
  <c r="BM22" i="21"/>
  <c r="BM23" i="21" s="1"/>
  <c r="BU22" i="21"/>
  <c r="BU23" i="21" s="1"/>
  <c r="CC22" i="21"/>
  <c r="CC23" i="21" s="1"/>
  <c r="CK22" i="21"/>
  <c r="CK23" i="21" s="1"/>
  <c r="CS22" i="21"/>
  <c r="CS23" i="21" s="1"/>
  <c r="DA22" i="21"/>
  <c r="DA23" i="21" s="1"/>
  <c r="DI22" i="21"/>
  <c r="DI23" i="21" s="1"/>
  <c r="AH22" i="21"/>
  <c r="AH23" i="21" s="1"/>
  <c r="CT22" i="21"/>
  <c r="CT23" i="21" s="1"/>
  <c r="AP22" i="21"/>
  <c r="AP23" i="21" s="1"/>
  <c r="DB22" i="21"/>
  <c r="DB23" i="21" s="1"/>
  <c r="AX22" i="21"/>
  <c r="AX23" i="21" s="1"/>
  <c r="DJ22" i="21"/>
  <c r="DJ23" i="21" s="1"/>
  <c r="BF22" i="21"/>
  <c r="BF23" i="21" s="1"/>
  <c r="BN22" i="21"/>
  <c r="BN23" i="21" s="1"/>
  <c r="J22" i="21"/>
  <c r="J23" i="21" s="1"/>
  <c r="BV22" i="21"/>
  <c r="BV23" i="21" s="1"/>
  <c r="R22" i="21"/>
  <c r="R23" i="21" s="1"/>
  <c r="CD22" i="21"/>
  <c r="CD23" i="21" s="1"/>
  <c r="Z22" i="21"/>
  <c r="Z23" i="21" s="1"/>
  <c r="CL22" i="21"/>
  <c r="CL23" i="21" s="1"/>
  <c r="B72" i="19"/>
  <c r="E59" i="19"/>
  <c r="E63" i="19"/>
  <c r="CF19" i="12"/>
  <c r="M19" i="12"/>
  <c r="T19" i="12"/>
  <c r="AH19" i="12"/>
  <c r="AG19" i="12"/>
  <c r="BL19" i="12"/>
  <c r="Q19" i="12"/>
  <c r="AM19" i="12"/>
  <c r="BJ19" i="12"/>
  <c r="O19" i="12"/>
  <c r="AK19" i="12"/>
  <c r="CU19" i="12"/>
  <c r="CS19" i="12"/>
  <c r="DF19" i="12"/>
  <c r="BX19" i="12"/>
  <c r="CE19" i="12"/>
  <c r="L19" i="12"/>
  <c r="S19" i="12"/>
  <c r="AA19" i="12"/>
  <c r="BD19" i="12"/>
  <c r="I19" i="12"/>
  <c r="AE19" i="12"/>
  <c r="BB19" i="12"/>
  <c r="G19" i="12"/>
  <c r="AC19" i="12"/>
  <c r="CM19" i="12"/>
  <c r="CK19" i="12"/>
  <c r="CX19" i="12"/>
  <c r="BP19" i="12"/>
  <c r="BW19" i="12"/>
  <c r="CD19" i="12"/>
  <c r="CC19" i="12"/>
  <c r="Z19" i="12"/>
  <c r="AV19" i="12"/>
  <c r="CI19" i="12"/>
  <c r="X19" i="12"/>
  <c r="AT19" i="12"/>
  <c r="CG19" i="12"/>
  <c r="DJ19" i="12"/>
  <c r="DH19" i="12"/>
  <c r="CP19" i="12"/>
  <c r="BH19" i="12"/>
  <c r="BO19" i="12"/>
  <c r="BV19" i="12"/>
  <c r="BU19" i="12"/>
  <c r="R19" i="12"/>
  <c r="AN19" i="12"/>
  <c r="CA19" i="12"/>
  <c r="P19" i="12"/>
  <c r="AL19" i="12"/>
  <c r="CW19" i="12"/>
  <c r="DB19" i="12"/>
  <c r="CZ19" i="12"/>
  <c r="DE19" i="12"/>
  <c r="BM19" i="12"/>
  <c r="BS19" i="12"/>
  <c r="DD19" i="12"/>
  <c r="CT19" i="12"/>
  <c r="CR19" i="12"/>
  <c r="BG19" i="12"/>
  <c r="J19" i="12"/>
  <c r="AD19" i="12"/>
  <c r="AR19" i="12"/>
  <c r="AY19" i="12"/>
  <c r="BF19" i="12"/>
  <c r="BE19" i="12"/>
  <c r="CJ19" i="12"/>
  <c r="AB19" i="12"/>
  <c r="BK19" i="12"/>
  <c r="CH19" i="12"/>
  <c r="B40" i="19"/>
  <c r="BI19" i="12"/>
  <c r="CV19" i="12"/>
  <c r="CL19" i="12"/>
  <c r="DG19" i="12"/>
  <c r="CO19" i="12"/>
  <c r="AZ19" i="12"/>
  <c r="AF19" i="12"/>
  <c r="BQ19" i="12"/>
  <c r="V19" i="12"/>
  <c r="AJ19" i="12"/>
  <c r="AQ19" i="12"/>
  <c r="AX19" i="12"/>
  <c r="AW19" i="12"/>
  <c r="CB19" i="12"/>
  <c r="K19" i="12"/>
  <c r="BC19" i="12"/>
  <c r="BZ19" i="12"/>
  <c r="F19" i="12"/>
  <c r="BA19" i="12"/>
  <c r="CN19" i="12"/>
  <c r="DI19" i="12"/>
  <c r="CY19" i="12"/>
  <c r="BN19" i="12"/>
  <c r="H19" i="12"/>
  <c r="N19" i="12"/>
  <c r="U19" i="12"/>
  <c r="AI19" i="12"/>
  <c r="AP19" i="12"/>
  <c r="AO19" i="12"/>
  <c r="BT19" i="12"/>
  <c r="Y19" i="12"/>
  <c r="AU19" i="12"/>
  <c r="BR19" i="12"/>
  <c r="W19" i="12"/>
  <c r="AS19" i="12"/>
  <c r="DC19" i="12"/>
  <c r="DA19" i="12"/>
  <c r="CQ19" i="12"/>
  <c r="F30" i="19"/>
  <c r="E36" i="19"/>
  <c r="E58" i="19"/>
  <c r="C53" i="19"/>
  <c r="C18" i="12"/>
  <c r="E19" i="12"/>
  <c r="I6" i="20" l="1"/>
  <c r="I7" i="20"/>
  <c r="I9" i="20"/>
  <c r="I8" i="20"/>
  <c r="E49" i="19"/>
  <c r="E48" i="19" s="1"/>
  <c r="F9" i="12"/>
  <c r="D41" i="19" s="1"/>
  <c r="E9" i="12"/>
  <c r="E22" i="12"/>
  <c r="E80" i="21"/>
  <c r="E81" i="21" s="1"/>
  <c r="D80" i="21"/>
  <c r="F26" i="21"/>
  <c r="B76" i="19"/>
  <c r="D20" i="12"/>
  <c r="D19" i="23"/>
  <c r="D20" i="23" s="1"/>
  <c r="D24" i="23" s="1"/>
  <c r="D25" i="23" s="1"/>
  <c r="D26" i="23" s="1"/>
  <c r="D29" i="23" s="1"/>
  <c r="D30" i="23" s="1"/>
  <c r="D31" i="23" s="1"/>
  <c r="DJ9" i="12"/>
  <c r="DJ12" i="12" s="1"/>
  <c r="CW9" i="12"/>
  <c r="AK9" i="12"/>
  <c r="BX9" i="12"/>
  <c r="L9" i="12"/>
  <c r="AY9" i="12"/>
  <c r="CL9" i="12"/>
  <c r="Z9" i="12"/>
  <c r="BM9" i="12"/>
  <c r="CZ9" i="12"/>
  <c r="AN9" i="12"/>
  <c r="CI9" i="12"/>
  <c r="W9" i="12"/>
  <c r="BR9" i="12"/>
  <c r="CO9" i="12"/>
  <c r="AC9" i="12"/>
  <c r="BP9" i="12"/>
  <c r="DC9" i="12"/>
  <c r="AQ9" i="12"/>
  <c r="CD9" i="12"/>
  <c r="R9" i="12"/>
  <c r="BE9" i="12"/>
  <c r="CR9" i="12"/>
  <c r="AF9" i="12"/>
  <c r="CA9" i="12"/>
  <c r="O9" i="12"/>
  <c r="BJ9" i="12"/>
  <c r="CG9" i="12"/>
  <c r="U9" i="12"/>
  <c r="BH9" i="12"/>
  <c r="CU9" i="12"/>
  <c r="AI9" i="12"/>
  <c r="BV9" i="12"/>
  <c r="DI9" i="12"/>
  <c r="AW9" i="12"/>
  <c r="CJ9" i="12"/>
  <c r="X9" i="12"/>
  <c r="BS9" i="12"/>
  <c r="J9" i="12"/>
  <c r="BB9" i="12"/>
  <c r="BY9" i="12"/>
  <c r="M9" i="12"/>
  <c r="AZ9" i="12"/>
  <c r="CM9" i="12"/>
  <c r="AA9" i="12"/>
  <c r="BN9" i="12"/>
  <c r="DA9" i="12"/>
  <c r="AO9" i="12"/>
  <c r="CB9" i="12"/>
  <c r="P9" i="12"/>
  <c r="BK9" i="12"/>
  <c r="DF9" i="12"/>
  <c r="AT9" i="12"/>
  <c r="BQ9" i="12"/>
  <c r="DD9" i="12"/>
  <c r="AR9" i="12"/>
  <c r="CE9" i="12"/>
  <c r="S9" i="12"/>
  <c r="BF9" i="12"/>
  <c r="CS9" i="12"/>
  <c r="AG9" i="12"/>
  <c r="BT9" i="12"/>
  <c r="K9" i="12"/>
  <c r="BC9" i="12"/>
  <c r="CX9" i="12"/>
  <c r="AL9" i="12"/>
  <c r="BI9" i="12"/>
  <c r="CV9" i="12"/>
  <c r="AJ9" i="12"/>
  <c r="BW9" i="12"/>
  <c r="AX9" i="12"/>
  <c r="CK9" i="12"/>
  <c r="Y9" i="12"/>
  <c r="BL9" i="12"/>
  <c r="DG9" i="12"/>
  <c r="AU9" i="12"/>
  <c r="CP9" i="12"/>
  <c r="AD9" i="12"/>
  <c r="BA9" i="12"/>
  <c r="CN9" i="12"/>
  <c r="AB9" i="12"/>
  <c r="BO9" i="12"/>
  <c r="DB9" i="12"/>
  <c r="AP9" i="12"/>
  <c r="CC9" i="12"/>
  <c r="Q9" i="12"/>
  <c r="BD9" i="12"/>
  <c r="CY9" i="12"/>
  <c r="AM9" i="12"/>
  <c r="CH9" i="12"/>
  <c r="V9" i="12"/>
  <c r="DE9" i="12"/>
  <c r="AS9" i="12"/>
  <c r="CF9" i="12"/>
  <c r="T9" i="12"/>
  <c r="BG9" i="12"/>
  <c r="CT9" i="12"/>
  <c r="AH9" i="12"/>
  <c r="BU9" i="12"/>
  <c r="DH9" i="12"/>
  <c r="AV9" i="12"/>
  <c r="CQ9" i="12"/>
  <c r="AE9" i="12"/>
  <c r="BZ9" i="12"/>
  <c r="N9" i="12"/>
  <c r="I9" i="12"/>
  <c r="H9" i="12"/>
  <c r="G9" i="12"/>
  <c r="B41" i="19"/>
  <c r="D24" i="12"/>
  <c r="D25" i="12" s="1"/>
  <c r="C40" i="21"/>
  <c r="E41" i="21"/>
  <c r="C22" i="21"/>
  <c r="E57" i="19"/>
  <c r="E53" i="19"/>
  <c r="E52" i="19" s="1"/>
  <c r="D58" i="19"/>
  <c r="D57" i="19" s="1"/>
  <c r="D62" i="19"/>
  <c r="D61" i="19" s="1"/>
  <c r="B58" i="19"/>
  <c r="B57" i="19" s="1"/>
  <c r="B62" i="19"/>
  <c r="B61" i="19" s="1"/>
  <c r="C52" i="19"/>
  <c r="D49" i="19"/>
  <c r="D48" i="19" s="1"/>
  <c r="D53" i="19"/>
  <c r="D52" i="19" s="1"/>
  <c r="C62" i="19"/>
  <c r="C61" i="19" s="1"/>
  <c r="C58" i="19"/>
  <c r="C57" i="19" s="1"/>
  <c r="B53" i="19"/>
  <c r="B52" i="19" s="1"/>
  <c r="B49" i="19"/>
  <c r="B48" i="19" s="1"/>
  <c r="E62" i="19"/>
  <c r="E61" i="19" s="1"/>
  <c r="F62" i="19"/>
  <c r="F59" i="19"/>
  <c r="F63" i="19"/>
  <c r="F49" i="19"/>
  <c r="F48" i="19" s="1"/>
  <c r="F53" i="19"/>
  <c r="F52" i="19" s="1"/>
  <c r="F58" i="19"/>
  <c r="C19" i="12"/>
  <c r="C49" i="19"/>
  <c r="C48" i="19" s="1"/>
  <c r="G30" i="19"/>
  <c r="F36" i="19"/>
  <c r="J7" i="20" l="1"/>
  <c r="J9" i="20"/>
  <c r="J8" i="20"/>
  <c r="D37" i="19"/>
  <c r="E22" i="23"/>
  <c r="E23" i="12"/>
  <c r="E23" i="23" s="1"/>
  <c r="F27" i="21"/>
  <c r="E12" i="12"/>
  <c r="C37" i="19"/>
  <c r="BB37" i="19"/>
  <c r="BB41" i="19"/>
  <c r="AV41" i="19"/>
  <c r="AV37" i="19"/>
  <c r="BA37" i="19"/>
  <c r="BA41" i="19"/>
  <c r="AP41" i="19"/>
  <c r="AP37" i="19"/>
  <c r="AM41" i="19"/>
  <c r="AM37" i="19"/>
  <c r="AZ37" i="19"/>
  <c r="AZ41" i="19"/>
  <c r="AG41" i="19"/>
  <c r="AG37" i="19"/>
  <c r="AD37" i="19"/>
  <c r="AD41" i="19"/>
  <c r="AA41" i="19"/>
  <c r="AA37" i="19"/>
  <c r="X41" i="19"/>
  <c r="X37" i="19"/>
  <c r="AC37" i="19"/>
  <c r="AC41" i="19"/>
  <c r="O41" i="19"/>
  <c r="O37" i="19"/>
  <c r="AB41" i="19"/>
  <c r="AB37" i="19"/>
  <c r="DH41" i="19"/>
  <c r="DH37" i="19"/>
  <c r="I37" i="19"/>
  <c r="I41" i="19"/>
  <c r="DB41" i="19"/>
  <c r="DB37" i="19"/>
  <c r="CY41" i="19"/>
  <c r="CY37" i="19"/>
  <c r="H41" i="19"/>
  <c r="H37" i="19"/>
  <c r="CS41" i="19"/>
  <c r="CS37" i="19"/>
  <c r="CP37" i="19"/>
  <c r="CP41" i="19"/>
  <c r="CM41" i="19"/>
  <c r="CM37" i="19"/>
  <c r="CJ41" i="19"/>
  <c r="CJ37" i="19"/>
  <c r="R41" i="19"/>
  <c r="R37" i="19"/>
  <c r="AT37" i="19"/>
  <c r="AT41" i="19"/>
  <c r="AQ41" i="19"/>
  <c r="AQ37" i="19"/>
  <c r="CA41" i="19"/>
  <c r="CA37" i="19"/>
  <c r="CN41" i="19"/>
  <c r="CN37" i="19"/>
  <c r="BU37" i="19"/>
  <c r="BU41" i="19"/>
  <c r="BR37" i="19"/>
  <c r="BR41" i="19"/>
  <c r="BO41" i="19"/>
  <c r="BO37" i="19"/>
  <c r="BL41" i="19"/>
  <c r="BL37" i="19"/>
  <c r="BQ37" i="19"/>
  <c r="BQ41" i="19"/>
  <c r="BF41" i="19"/>
  <c r="BF37" i="19"/>
  <c r="BC41" i="19"/>
  <c r="BC37" i="19"/>
  <c r="BP41" i="19"/>
  <c r="BP37" i="19"/>
  <c r="AW41" i="19"/>
  <c r="AW37" i="19"/>
  <c r="CO37" i="19"/>
  <c r="CO41" i="19"/>
  <c r="AS37" i="19"/>
  <c r="AS41" i="19"/>
  <c r="V37" i="19"/>
  <c r="V41" i="19"/>
  <c r="S41" i="19"/>
  <c r="S37" i="19"/>
  <c r="P41" i="19"/>
  <c r="P37" i="19"/>
  <c r="U37" i="19"/>
  <c r="U41" i="19"/>
  <c r="J37" i="19"/>
  <c r="J41" i="19"/>
  <c r="DF37" i="19"/>
  <c r="DF41" i="19"/>
  <c r="AH41" i="19"/>
  <c r="AH37" i="19"/>
  <c r="F37" i="19"/>
  <c r="F41" i="19"/>
  <c r="BS41" i="19"/>
  <c r="BS37" i="19"/>
  <c r="T41" i="19"/>
  <c r="T37" i="19"/>
  <c r="CZ41" i="19"/>
  <c r="CZ37" i="19"/>
  <c r="DE37" i="19"/>
  <c r="DE41" i="19"/>
  <c r="CT41" i="19"/>
  <c r="CT37" i="19"/>
  <c r="CQ41" i="19"/>
  <c r="CQ37" i="19"/>
  <c r="DD37" i="19"/>
  <c r="DD41" i="19"/>
  <c r="CK41" i="19"/>
  <c r="CK37" i="19"/>
  <c r="CH37" i="19"/>
  <c r="CH41" i="19"/>
  <c r="CE37" i="19"/>
  <c r="CE41" i="19"/>
  <c r="CB41" i="19"/>
  <c r="CB37" i="19"/>
  <c r="CG37" i="19"/>
  <c r="CG41" i="19"/>
  <c r="BV41" i="19"/>
  <c r="BV37" i="19"/>
  <c r="AY41" i="19"/>
  <c r="AY37" i="19"/>
  <c r="E37" i="19"/>
  <c r="E41" i="19"/>
  <c r="AR37" i="19"/>
  <c r="AR41" i="19"/>
  <c r="G41" i="19"/>
  <c r="G37" i="19"/>
  <c r="AF41" i="19"/>
  <c r="AF37" i="19"/>
  <c r="CF37" i="19"/>
  <c r="CF41" i="19"/>
  <c r="BM41" i="19"/>
  <c r="BM37" i="19"/>
  <c r="BJ37" i="19"/>
  <c r="BJ41" i="19"/>
  <c r="BG41" i="19"/>
  <c r="BG37" i="19"/>
  <c r="BD41" i="19"/>
  <c r="BD37" i="19"/>
  <c r="BI37" i="19"/>
  <c r="BI41" i="19"/>
  <c r="AX41" i="19"/>
  <c r="AX37" i="19"/>
  <c r="AU41" i="19"/>
  <c r="AU37" i="19"/>
  <c r="BH41" i="19"/>
  <c r="BH37" i="19"/>
  <c r="AO37" i="19"/>
  <c r="AO41" i="19"/>
  <c r="AL37" i="19"/>
  <c r="AL41" i="19"/>
  <c r="AI37" i="19"/>
  <c r="AI41" i="19"/>
  <c r="B37" i="19"/>
  <c r="C41" i="19"/>
  <c r="CD37" i="19"/>
  <c r="CD41" i="19"/>
  <c r="DC41" i="19"/>
  <c r="DC37" i="19"/>
  <c r="Y41" i="19"/>
  <c r="Y37" i="19"/>
  <c r="L41" i="19"/>
  <c r="L37" i="19"/>
  <c r="CR41" i="19"/>
  <c r="CR37" i="19"/>
  <c r="AK37" i="19"/>
  <c r="AK41" i="19"/>
  <c r="Z37" i="19"/>
  <c r="Z41" i="19"/>
  <c r="W41" i="19"/>
  <c r="W37" i="19"/>
  <c r="AJ37" i="19"/>
  <c r="AJ41" i="19"/>
  <c r="Q37" i="19"/>
  <c r="Q41" i="19"/>
  <c r="N37" i="19"/>
  <c r="N41" i="19"/>
  <c r="K41" i="19"/>
  <c r="K37" i="19"/>
  <c r="DG41" i="19"/>
  <c r="DG37" i="19"/>
  <c r="M37" i="19"/>
  <c r="M41" i="19"/>
  <c r="DA37" i="19"/>
  <c r="DA41" i="19"/>
  <c r="CX37" i="19"/>
  <c r="CX41" i="19"/>
  <c r="CU41" i="19"/>
  <c r="CU37" i="19"/>
  <c r="AN41" i="19"/>
  <c r="AN37" i="19"/>
  <c r="AE41" i="19"/>
  <c r="AE37" i="19"/>
  <c r="BX37" i="19"/>
  <c r="BX41" i="19"/>
  <c r="BE41" i="19"/>
  <c r="BE37" i="19"/>
  <c r="CW37" i="19"/>
  <c r="CW41" i="19"/>
  <c r="CL41" i="19"/>
  <c r="CL37" i="19"/>
  <c r="CI41" i="19"/>
  <c r="CI37" i="19"/>
  <c r="CV37" i="19"/>
  <c r="CV41" i="19"/>
  <c r="CC41" i="19"/>
  <c r="CC37" i="19"/>
  <c r="BZ37" i="19"/>
  <c r="BZ41" i="19"/>
  <c r="BW41" i="19"/>
  <c r="BW37" i="19"/>
  <c r="BT41" i="19"/>
  <c r="BT37" i="19"/>
  <c r="BY37" i="19"/>
  <c r="BY41" i="19"/>
  <c r="BN41" i="19"/>
  <c r="BN37" i="19"/>
  <c r="BK41" i="19"/>
  <c r="BK37" i="19"/>
  <c r="C12" i="22"/>
  <c r="E42" i="21"/>
  <c r="C41" i="21"/>
  <c r="C23" i="21"/>
  <c r="J6" i="20"/>
  <c r="F57" i="19"/>
  <c r="F61" i="19"/>
  <c r="G49" i="19"/>
  <c r="G48" i="19" s="1"/>
  <c r="G53" i="19"/>
  <c r="G52" i="19" s="1"/>
  <c r="G58" i="19"/>
  <c r="G62" i="19"/>
  <c r="G59" i="19"/>
  <c r="G63" i="19"/>
  <c r="H30" i="19"/>
  <c r="G36" i="19"/>
  <c r="B20" i="19"/>
  <c r="D26" i="12"/>
  <c r="K8" i="20" l="1"/>
  <c r="K7" i="20"/>
  <c r="K9" i="20"/>
  <c r="D14" i="22"/>
  <c r="F22" i="12" s="1"/>
  <c r="C16" i="22"/>
  <c r="D29" i="12"/>
  <c r="E43" i="21"/>
  <c r="C42" i="21"/>
  <c r="K6" i="20"/>
  <c r="G61" i="19"/>
  <c r="H53" i="19"/>
  <c r="H52" i="19" s="1"/>
  <c r="H49" i="19"/>
  <c r="H48" i="19" s="1"/>
  <c r="H58" i="19"/>
  <c r="H62" i="19"/>
  <c r="H63" i="19"/>
  <c r="H59" i="19"/>
  <c r="G57" i="19"/>
  <c r="H36" i="19"/>
  <c r="I30" i="19"/>
  <c r="C9" i="12"/>
  <c r="L8" i="20" l="1"/>
  <c r="L7" i="20"/>
  <c r="L9" i="20"/>
  <c r="D45" i="22"/>
  <c r="E47" i="22" s="1"/>
  <c r="F23" i="12"/>
  <c r="F23" i="23" s="1"/>
  <c r="F22" i="23"/>
  <c r="D30" i="12"/>
  <c r="D31" i="12" s="1"/>
  <c r="D13" i="22"/>
  <c r="F27" i="12" s="1"/>
  <c r="F27" i="23" s="1"/>
  <c r="E29" i="22"/>
  <c r="E28" i="22" s="1"/>
  <c r="E44" i="21"/>
  <c r="F44" i="21" s="1"/>
  <c r="G44" i="21" s="1"/>
  <c r="H44" i="21" s="1"/>
  <c r="I44" i="21" s="1"/>
  <c r="J44" i="21" s="1"/>
  <c r="K44" i="21" s="1"/>
  <c r="L44" i="21" s="1"/>
  <c r="M44" i="21" s="1"/>
  <c r="N44" i="21" s="1"/>
  <c r="O44" i="21" s="1"/>
  <c r="P44" i="21" s="1"/>
  <c r="Q44" i="21" s="1"/>
  <c r="R44" i="21" s="1"/>
  <c r="S44" i="21" s="1"/>
  <c r="T44" i="21" s="1"/>
  <c r="U44" i="21" s="1"/>
  <c r="V44" i="21" s="1"/>
  <c r="W44" i="21" s="1"/>
  <c r="X44" i="21" s="1"/>
  <c r="Y44" i="21" s="1"/>
  <c r="Z44" i="21" s="1"/>
  <c r="AA44" i="21" s="1"/>
  <c r="AB44" i="21" s="1"/>
  <c r="AC44" i="21" s="1"/>
  <c r="AD44" i="21" s="1"/>
  <c r="AE44" i="21" s="1"/>
  <c r="AF44" i="21" s="1"/>
  <c r="AG44" i="21" s="1"/>
  <c r="AH44" i="21" s="1"/>
  <c r="AI44" i="21" s="1"/>
  <c r="AJ44" i="21" s="1"/>
  <c r="AK44" i="21" s="1"/>
  <c r="AL44" i="21" s="1"/>
  <c r="AM44" i="21" s="1"/>
  <c r="AN44" i="21" s="1"/>
  <c r="AO44" i="21" s="1"/>
  <c r="AP44" i="21" s="1"/>
  <c r="AQ44" i="21" s="1"/>
  <c r="AR44" i="21" s="1"/>
  <c r="AS44" i="21" s="1"/>
  <c r="AT44" i="21" s="1"/>
  <c r="AU44" i="21" s="1"/>
  <c r="AV44" i="21" s="1"/>
  <c r="AW44" i="21" s="1"/>
  <c r="AX44" i="21" s="1"/>
  <c r="AY44" i="21" s="1"/>
  <c r="AZ44" i="21" s="1"/>
  <c r="BA44" i="21" s="1"/>
  <c r="BB44" i="21" s="1"/>
  <c r="BC44" i="21" s="1"/>
  <c r="BD44" i="21" s="1"/>
  <c r="BE44" i="21" s="1"/>
  <c r="BF44" i="21" s="1"/>
  <c r="BG44" i="21" s="1"/>
  <c r="BH44" i="21" s="1"/>
  <c r="BI44" i="21" s="1"/>
  <c r="BJ44" i="21" s="1"/>
  <c r="BK44" i="21" s="1"/>
  <c r="BL44" i="21" s="1"/>
  <c r="BM44" i="21" s="1"/>
  <c r="BN44" i="21" s="1"/>
  <c r="BO44" i="21" s="1"/>
  <c r="BP44" i="21" s="1"/>
  <c r="BQ44" i="21" s="1"/>
  <c r="BR44" i="21" s="1"/>
  <c r="BS44" i="21" s="1"/>
  <c r="BT44" i="21" s="1"/>
  <c r="BU44" i="21" s="1"/>
  <c r="BV44" i="21" s="1"/>
  <c r="BW44" i="21" s="1"/>
  <c r="BX44" i="21" s="1"/>
  <c r="BY44" i="21" s="1"/>
  <c r="BZ44" i="21" s="1"/>
  <c r="CA44" i="21" s="1"/>
  <c r="CB44" i="21" s="1"/>
  <c r="CC44" i="21" s="1"/>
  <c r="CD44" i="21" s="1"/>
  <c r="CE44" i="21" s="1"/>
  <c r="CF44" i="21" s="1"/>
  <c r="CG44" i="21" s="1"/>
  <c r="CH44" i="21" s="1"/>
  <c r="CI44" i="21" s="1"/>
  <c r="CJ44" i="21" s="1"/>
  <c r="CK44" i="21" s="1"/>
  <c r="CL44" i="21" s="1"/>
  <c r="CM44" i="21" s="1"/>
  <c r="CN44" i="21" s="1"/>
  <c r="CO44" i="21" s="1"/>
  <c r="CP44" i="21" s="1"/>
  <c r="CQ44" i="21" s="1"/>
  <c r="CR44" i="21" s="1"/>
  <c r="CS44" i="21" s="1"/>
  <c r="CT44" i="21" s="1"/>
  <c r="CU44" i="21" s="1"/>
  <c r="CV44" i="21" s="1"/>
  <c r="CW44" i="21" s="1"/>
  <c r="CX44" i="21" s="1"/>
  <c r="CY44" i="21" s="1"/>
  <c r="CZ44" i="21" s="1"/>
  <c r="DA44" i="21" s="1"/>
  <c r="DB44" i="21" s="1"/>
  <c r="DC44" i="21" s="1"/>
  <c r="DD44" i="21" s="1"/>
  <c r="DE44" i="21" s="1"/>
  <c r="DF44" i="21" s="1"/>
  <c r="DG44" i="21" s="1"/>
  <c r="DH44" i="21" s="1"/>
  <c r="DI44" i="21" s="1"/>
  <c r="DJ44" i="21" s="1"/>
  <c r="DK44" i="21" s="1"/>
  <c r="DL44" i="21" s="1"/>
  <c r="DM44" i="21" s="1"/>
  <c r="DN44" i="21" s="1"/>
  <c r="DO44" i="21" s="1"/>
  <c r="DP44" i="21" s="1"/>
  <c r="DQ44" i="21" s="1"/>
  <c r="DR44" i="21" s="1"/>
  <c r="DS44" i="21" s="1"/>
  <c r="DT44" i="21" s="1"/>
  <c r="C43" i="21"/>
  <c r="C47" i="21" s="1"/>
  <c r="E28" i="21"/>
  <c r="F28" i="21" s="1"/>
  <c r="L6" i="20"/>
  <c r="H61" i="19"/>
  <c r="H57" i="19"/>
  <c r="I53" i="19"/>
  <c r="I52" i="19" s="1"/>
  <c r="I49" i="19"/>
  <c r="I48" i="19" s="1"/>
  <c r="I58" i="19"/>
  <c r="I62" i="19"/>
  <c r="I63" i="19"/>
  <c r="I59" i="19"/>
  <c r="J30" i="19"/>
  <c r="I36" i="19"/>
  <c r="DL39" i="19"/>
  <c r="DM39" i="19"/>
  <c r="DO39" i="19"/>
  <c r="DK39" i="19"/>
  <c r="DQ39" i="19"/>
  <c r="DJ39" i="19"/>
  <c r="DN39" i="19"/>
  <c r="DH39" i="19"/>
  <c r="DP39" i="19"/>
  <c r="DI39" i="19"/>
  <c r="B21" i="19"/>
  <c r="B16" i="19"/>
  <c r="E6" i="12"/>
  <c r="F6" i="12"/>
  <c r="M8" i="20" l="1"/>
  <c r="M7" i="20"/>
  <c r="M9" i="20"/>
  <c r="F30" i="22"/>
  <c r="G24" i="21"/>
  <c r="E46" i="22"/>
  <c r="G25" i="21" s="1"/>
  <c r="D49" i="22"/>
  <c r="D32" i="22"/>
  <c r="B42" i="19"/>
  <c r="B39" i="19" s="1"/>
  <c r="B38" i="19"/>
  <c r="B35" i="19" s="1"/>
  <c r="D12" i="22"/>
  <c r="E14" i="22" s="1"/>
  <c r="M6" i="20"/>
  <c r="I61" i="19"/>
  <c r="I57" i="19"/>
  <c r="J59" i="19"/>
  <c r="J53" i="19"/>
  <c r="J52" i="19" s="1"/>
  <c r="J49" i="19"/>
  <c r="J48" i="19" s="1"/>
  <c r="J58" i="19"/>
  <c r="J62" i="19"/>
  <c r="J63" i="19"/>
  <c r="K30" i="19"/>
  <c r="J36" i="19"/>
  <c r="J6" i="12"/>
  <c r="H6" i="12"/>
  <c r="G6" i="12"/>
  <c r="I6" i="12"/>
  <c r="N8" i="20" l="1"/>
  <c r="N7" i="20"/>
  <c r="N9" i="20"/>
  <c r="H10" i="12"/>
  <c r="E38" i="19" s="1"/>
  <c r="G26" i="21"/>
  <c r="G27" i="21" s="1"/>
  <c r="E10" i="23"/>
  <c r="DO10" i="23"/>
  <c r="DO12" i="23" s="1"/>
  <c r="DO20" i="23" s="1"/>
  <c r="DO24" i="23" s="1"/>
  <c r="DO25" i="23" s="1"/>
  <c r="DR10" i="23"/>
  <c r="DR12" i="23" s="1"/>
  <c r="DR20" i="23" s="1"/>
  <c r="DR24" i="23" s="1"/>
  <c r="DR25" i="23" s="1"/>
  <c r="DN10" i="23"/>
  <c r="DN12" i="23" s="1"/>
  <c r="DN20" i="23" s="1"/>
  <c r="DQ10" i="23"/>
  <c r="DQ12" i="23" s="1"/>
  <c r="DQ20" i="23" s="1"/>
  <c r="DQ24" i="23" s="1"/>
  <c r="DQ25" i="23" s="1"/>
  <c r="DM10" i="23"/>
  <c r="DM12" i="23" s="1"/>
  <c r="DM20" i="23" s="1"/>
  <c r="DM24" i="23" s="1"/>
  <c r="DM25" i="23" s="1"/>
  <c r="DT10" i="23"/>
  <c r="DT12" i="23" s="1"/>
  <c r="DT20" i="23" s="1"/>
  <c r="DL10" i="23"/>
  <c r="DL12" i="23" s="1"/>
  <c r="DL20" i="23" s="1"/>
  <c r="DP10" i="23"/>
  <c r="DP12" i="23" s="1"/>
  <c r="DP20" i="23" s="1"/>
  <c r="DS10" i="23"/>
  <c r="DS12" i="23" s="1"/>
  <c r="DS20" i="23" s="1"/>
  <c r="DS24" i="23" s="1"/>
  <c r="DS25" i="23" s="1"/>
  <c r="DK10" i="23"/>
  <c r="DK12" i="23" s="1"/>
  <c r="DK20" i="23" s="1"/>
  <c r="DK24" i="23" s="1"/>
  <c r="DK25" i="23" s="1"/>
  <c r="BW10" i="23"/>
  <c r="BW12" i="23" s="1"/>
  <c r="BW20" i="23" s="1"/>
  <c r="G10" i="23"/>
  <c r="G12" i="23" s="1"/>
  <c r="G20" i="23" s="1"/>
  <c r="AX10" i="23"/>
  <c r="AX12" i="23" s="1"/>
  <c r="AX20" i="23" s="1"/>
  <c r="CO10" i="23"/>
  <c r="CO12" i="23" s="1"/>
  <c r="CO20" i="23" s="1"/>
  <c r="BT10" i="23"/>
  <c r="BT12" i="23" s="1"/>
  <c r="BT20" i="23" s="1"/>
  <c r="AY10" i="23"/>
  <c r="AY12" i="23" s="1"/>
  <c r="AY20" i="23" s="1"/>
  <c r="CP10" i="23"/>
  <c r="CP12" i="23" s="1"/>
  <c r="CP20" i="23" s="1"/>
  <c r="Z10" i="23"/>
  <c r="Z12" i="23" s="1"/>
  <c r="Z20" i="23" s="1"/>
  <c r="BQ10" i="23"/>
  <c r="BQ12" i="23" s="1"/>
  <c r="BQ20" i="23" s="1"/>
  <c r="DH10" i="23"/>
  <c r="DH12" i="23" s="1"/>
  <c r="DH20" i="23" s="1"/>
  <c r="AJ10" i="23"/>
  <c r="AJ12" i="23" s="1"/>
  <c r="AJ20" i="23" s="1"/>
  <c r="CI10" i="23"/>
  <c r="CI12" i="23" s="1"/>
  <c r="CI20" i="23" s="1"/>
  <c r="S10" i="23"/>
  <c r="S12" i="23" s="1"/>
  <c r="S20" i="23" s="1"/>
  <c r="BJ10" i="23"/>
  <c r="BJ12" i="23" s="1"/>
  <c r="BJ20" i="23" s="1"/>
  <c r="BG10" i="23"/>
  <c r="BG12" i="23" s="1"/>
  <c r="BG20" i="23" s="1"/>
  <c r="AE10" i="23"/>
  <c r="AE12" i="23" s="1"/>
  <c r="AE20" i="23" s="1"/>
  <c r="AW10" i="23"/>
  <c r="AW12" i="23" s="1"/>
  <c r="AW20" i="23" s="1"/>
  <c r="AB10" i="23"/>
  <c r="AB12" i="23" s="1"/>
  <c r="AB20" i="23" s="1"/>
  <c r="AU10" i="23"/>
  <c r="AU12" i="23" s="1"/>
  <c r="AU20" i="23" s="1"/>
  <c r="K10" i="23"/>
  <c r="K12" i="23" s="1"/>
  <c r="K20" i="23" s="1"/>
  <c r="BB10" i="23"/>
  <c r="BB12" i="23" s="1"/>
  <c r="BB20" i="23" s="1"/>
  <c r="CS10" i="23"/>
  <c r="CS12" i="23" s="1"/>
  <c r="CS20" i="23" s="1"/>
  <c r="AC10" i="23"/>
  <c r="AC12" i="23" s="1"/>
  <c r="AC20" i="23" s="1"/>
  <c r="H10" i="23"/>
  <c r="H12" i="23" s="1"/>
  <c r="H20" i="23" s="1"/>
  <c r="CT10" i="23"/>
  <c r="CT12" i="23" s="1"/>
  <c r="CT20" i="23" s="1"/>
  <c r="AD10" i="23"/>
  <c r="AD12" i="23" s="1"/>
  <c r="AD20" i="23" s="1"/>
  <c r="BU10" i="23"/>
  <c r="BU12" i="23" s="1"/>
  <c r="BU20" i="23" s="1"/>
  <c r="DD10" i="23"/>
  <c r="DD12" i="23" s="1"/>
  <c r="DD20" i="23" s="1"/>
  <c r="AV10" i="23"/>
  <c r="AV12" i="23" s="1"/>
  <c r="AV20" i="23" s="1"/>
  <c r="CM10" i="23"/>
  <c r="CM12" i="23" s="1"/>
  <c r="CM20" i="23" s="1"/>
  <c r="W10" i="23"/>
  <c r="W12" i="23" s="1"/>
  <c r="W20" i="23" s="1"/>
  <c r="BN10" i="23"/>
  <c r="BN12" i="23" s="1"/>
  <c r="BN20" i="23" s="1"/>
  <c r="DE10" i="23"/>
  <c r="DE12" i="23" s="1"/>
  <c r="DE20" i="23" s="1"/>
  <c r="AK10" i="23"/>
  <c r="AK12" i="23" s="1"/>
  <c r="AK20" i="23" s="1"/>
  <c r="CB10" i="23"/>
  <c r="CB12" i="23" s="1"/>
  <c r="CB20" i="23" s="1"/>
  <c r="CX10" i="23"/>
  <c r="CX12" i="23" s="1"/>
  <c r="CX20" i="23" s="1"/>
  <c r="CC10" i="23"/>
  <c r="CC12" i="23" s="1"/>
  <c r="CC20" i="23" s="1"/>
  <c r="M10" i="23"/>
  <c r="M12" i="23" s="1"/>
  <c r="M20" i="23" s="1"/>
  <c r="CU10" i="23"/>
  <c r="CU12" i="23" s="1"/>
  <c r="CU20" i="23" s="1"/>
  <c r="BV10" i="23"/>
  <c r="BV12" i="23" s="1"/>
  <c r="BV20" i="23" s="1"/>
  <c r="CF10" i="23"/>
  <c r="CF12" i="23" s="1"/>
  <c r="CF20" i="23" s="1"/>
  <c r="CA10" i="23"/>
  <c r="CA12" i="23" s="1"/>
  <c r="CA20" i="23" s="1"/>
  <c r="BS10" i="23"/>
  <c r="BS12" i="23" s="1"/>
  <c r="BS20" i="23" s="1"/>
  <c r="Y10" i="23"/>
  <c r="Y12" i="23" s="1"/>
  <c r="Y20" i="23" s="1"/>
  <c r="BH10" i="23"/>
  <c r="BH12" i="23" s="1"/>
  <c r="BH20" i="23" s="1"/>
  <c r="CV10" i="23"/>
  <c r="CV12" i="23" s="1"/>
  <c r="CV20" i="23" s="1"/>
  <c r="BF10" i="23"/>
  <c r="BF12" i="23" s="1"/>
  <c r="BF20" i="23" s="1"/>
  <c r="CW10" i="23"/>
  <c r="CW12" i="23" s="1"/>
  <c r="CW20" i="23" s="1"/>
  <c r="AG10" i="23"/>
  <c r="AG12" i="23" s="1"/>
  <c r="AG20" i="23" s="1"/>
  <c r="BP10" i="23"/>
  <c r="BP12" i="23" s="1"/>
  <c r="BP20" i="23" s="1"/>
  <c r="BC10" i="23"/>
  <c r="BC12" i="23" s="1"/>
  <c r="BC20" i="23" s="1"/>
  <c r="AH10" i="23"/>
  <c r="AH12" i="23" s="1"/>
  <c r="AH20" i="23" s="1"/>
  <c r="BY10" i="23"/>
  <c r="BY12" i="23" s="1"/>
  <c r="BY20" i="23" s="1"/>
  <c r="I10" i="23"/>
  <c r="I12" i="23" s="1"/>
  <c r="I20" i="23" s="1"/>
  <c r="AR10" i="23"/>
  <c r="AR12" i="23" s="1"/>
  <c r="AR20" i="23" s="1"/>
  <c r="CQ10" i="23"/>
  <c r="CQ12" i="23" s="1"/>
  <c r="CQ20" i="23" s="1"/>
  <c r="AA10" i="23"/>
  <c r="AA12" i="23" s="1"/>
  <c r="AA20" i="23" s="1"/>
  <c r="BR10" i="23"/>
  <c r="BR12" i="23" s="1"/>
  <c r="BR20" i="23" s="1"/>
  <c r="DI10" i="23"/>
  <c r="DI12" i="23" s="1"/>
  <c r="DI20" i="23" s="1"/>
  <c r="AS10" i="23"/>
  <c r="AS12" i="23" s="1"/>
  <c r="AS20" i="23" s="1"/>
  <c r="DA10" i="23"/>
  <c r="DA12" i="23" s="1"/>
  <c r="DA20" i="23" s="1"/>
  <c r="BD10" i="23"/>
  <c r="BD12" i="23" s="1"/>
  <c r="BD20" i="23" s="1"/>
  <c r="F10" i="23"/>
  <c r="F12" i="23" s="1"/>
  <c r="F20" i="23" s="1"/>
  <c r="F24" i="23" s="1"/>
  <c r="F25" i="23" s="1"/>
  <c r="CL10" i="23"/>
  <c r="CL12" i="23" s="1"/>
  <c r="CL20" i="23" s="1"/>
  <c r="AO10" i="23"/>
  <c r="AO12" i="23" s="1"/>
  <c r="AO20" i="23" s="1"/>
  <c r="BX10" i="23"/>
  <c r="BX12" i="23" s="1"/>
  <c r="BX20" i="23" s="1"/>
  <c r="P10" i="23"/>
  <c r="P12" i="23" s="1"/>
  <c r="P20" i="23" s="1"/>
  <c r="DB10" i="23"/>
  <c r="DB12" i="23" s="1"/>
  <c r="DB20" i="23" s="1"/>
  <c r="AL10" i="23"/>
  <c r="AL12" i="23" s="1"/>
  <c r="AL20" i="23" s="1"/>
  <c r="Q10" i="23"/>
  <c r="Q12" i="23" s="1"/>
  <c r="Q20" i="23" s="1"/>
  <c r="AZ10" i="23"/>
  <c r="AZ12" i="23" s="1"/>
  <c r="AZ20" i="23" s="1"/>
  <c r="CY10" i="23"/>
  <c r="CY12" i="23" s="1"/>
  <c r="CY20" i="23" s="1"/>
  <c r="AI10" i="23"/>
  <c r="AI12" i="23" s="1"/>
  <c r="AI20" i="23" s="1"/>
  <c r="BZ10" i="23"/>
  <c r="BZ12" i="23" s="1"/>
  <c r="BZ20" i="23" s="1"/>
  <c r="J10" i="23"/>
  <c r="J12" i="23" s="1"/>
  <c r="J20" i="23" s="1"/>
  <c r="BA10" i="23"/>
  <c r="BA12" i="23" s="1"/>
  <c r="BA20" i="23" s="1"/>
  <c r="CR10" i="23"/>
  <c r="CR12" i="23" s="1"/>
  <c r="CR20" i="23" s="1"/>
  <c r="T10" i="23"/>
  <c r="T12" i="23" s="1"/>
  <c r="T20" i="23" s="1"/>
  <c r="DJ10" i="23"/>
  <c r="DJ12" i="23" s="1"/>
  <c r="DJ20" i="23" s="1"/>
  <c r="BM10" i="23"/>
  <c r="BM12" i="23" s="1"/>
  <c r="BM20" i="23" s="1"/>
  <c r="CE10" i="23"/>
  <c r="CE12" i="23" s="1"/>
  <c r="CE20" i="23" s="1"/>
  <c r="CJ10" i="23"/>
  <c r="CJ12" i="23" s="1"/>
  <c r="CJ20" i="23" s="1"/>
  <c r="L10" i="23"/>
  <c r="L12" i="23" s="1"/>
  <c r="L20" i="23" s="1"/>
  <c r="BK10" i="23"/>
  <c r="BK12" i="23" s="1"/>
  <c r="BK20" i="23" s="1"/>
  <c r="AP10" i="23"/>
  <c r="AP12" i="23" s="1"/>
  <c r="AP20" i="23" s="1"/>
  <c r="CG10" i="23"/>
  <c r="CG12" i="23" s="1"/>
  <c r="CG20" i="23" s="1"/>
  <c r="BL10" i="23"/>
  <c r="BL12" i="23" s="1"/>
  <c r="BL20" i="23" s="1"/>
  <c r="DC10" i="23"/>
  <c r="DC12" i="23" s="1"/>
  <c r="DC20" i="23" s="1"/>
  <c r="AM10" i="23"/>
  <c r="AM12" i="23" s="1"/>
  <c r="AM20" i="23" s="1"/>
  <c r="CD10" i="23"/>
  <c r="CD12" i="23" s="1"/>
  <c r="CD20" i="23" s="1"/>
  <c r="N10" i="23"/>
  <c r="N12" i="23" s="1"/>
  <c r="N20" i="23" s="1"/>
  <c r="BE10" i="23"/>
  <c r="BE12" i="23" s="1"/>
  <c r="BE20" i="23" s="1"/>
  <c r="CN10" i="23"/>
  <c r="CN12" i="23" s="1"/>
  <c r="CN20" i="23" s="1"/>
  <c r="AF10" i="23"/>
  <c r="AF12" i="23" s="1"/>
  <c r="AF20" i="23" s="1"/>
  <c r="AT10" i="23"/>
  <c r="AT12" i="23" s="1"/>
  <c r="AT20" i="23" s="1"/>
  <c r="V10" i="23"/>
  <c r="V12" i="23" s="1"/>
  <c r="V20" i="23" s="1"/>
  <c r="O10" i="23"/>
  <c r="O12" i="23" s="1"/>
  <c r="O20" i="23" s="1"/>
  <c r="X10" i="23"/>
  <c r="X12" i="23" s="1"/>
  <c r="X20" i="23" s="1"/>
  <c r="BO10" i="23"/>
  <c r="BO12" i="23" s="1"/>
  <c r="BO20" i="23" s="1"/>
  <c r="DF10" i="23"/>
  <c r="DF12" i="23" s="1"/>
  <c r="DF20" i="23" s="1"/>
  <c r="CK10" i="23"/>
  <c r="CK12" i="23" s="1"/>
  <c r="CK20" i="23" s="1"/>
  <c r="U10" i="23"/>
  <c r="U12" i="23" s="1"/>
  <c r="U20" i="23" s="1"/>
  <c r="DG10" i="23"/>
  <c r="DG12" i="23" s="1"/>
  <c r="DG20" i="23" s="1"/>
  <c r="AQ10" i="23"/>
  <c r="AQ12" i="23" s="1"/>
  <c r="AQ20" i="23" s="1"/>
  <c r="CH10" i="23"/>
  <c r="CH12" i="23" s="1"/>
  <c r="CH20" i="23" s="1"/>
  <c r="R10" i="23"/>
  <c r="R12" i="23" s="1"/>
  <c r="R20" i="23" s="1"/>
  <c r="BI10" i="23"/>
  <c r="BI12" i="23" s="1"/>
  <c r="BI20" i="23" s="1"/>
  <c r="CZ10" i="23"/>
  <c r="CZ12" i="23" s="1"/>
  <c r="CZ20" i="23" s="1"/>
  <c r="AN10" i="23"/>
  <c r="AN12" i="23" s="1"/>
  <c r="AN20" i="23" s="1"/>
  <c r="E12" i="23"/>
  <c r="DL24" i="23"/>
  <c r="DL25" i="23" s="1"/>
  <c r="DT24" i="23"/>
  <c r="DT25" i="23" s="1"/>
  <c r="DN24" i="23"/>
  <c r="DN25" i="23" s="1"/>
  <c r="DP24" i="23"/>
  <c r="DP25" i="23" s="1"/>
  <c r="E13" i="22"/>
  <c r="G27" i="12" s="1"/>
  <c r="G27" i="23" s="1"/>
  <c r="G22" i="12"/>
  <c r="D16" i="22"/>
  <c r="J57" i="19"/>
  <c r="N6" i="20"/>
  <c r="J61" i="19"/>
  <c r="K59" i="19"/>
  <c r="K53" i="19"/>
  <c r="K52" i="19" s="1"/>
  <c r="K49" i="19"/>
  <c r="K48" i="19" s="1"/>
  <c r="K58" i="19"/>
  <c r="K62" i="19"/>
  <c r="K63" i="19"/>
  <c r="K36" i="19"/>
  <c r="L30" i="19"/>
  <c r="K6" i="12"/>
  <c r="O7" i="20" l="1"/>
  <c r="O9" i="20"/>
  <c r="O8" i="20"/>
  <c r="G28" i="21"/>
  <c r="C10" i="23"/>
  <c r="E45" i="22"/>
  <c r="F47" i="22" s="1"/>
  <c r="E20" i="23"/>
  <c r="E24" i="23" s="1"/>
  <c r="E25" i="23" s="1"/>
  <c r="E26" i="23" s="1"/>
  <c r="E29" i="23" s="1"/>
  <c r="C12" i="23"/>
  <c r="G23" i="12"/>
  <c r="G23" i="23" s="1"/>
  <c r="G24" i="23" s="1"/>
  <c r="G25" i="23" s="1"/>
  <c r="G22" i="23"/>
  <c r="F29" i="22"/>
  <c r="F28" i="22" s="1"/>
  <c r="C42" i="19"/>
  <c r="C39" i="19" s="1"/>
  <c r="C35" i="19"/>
  <c r="K57" i="19"/>
  <c r="O6" i="20"/>
  <c r="K61" i="19"/>
  <c r="L49" i="19"/>
  <c r="L48" i="19" s="1"/>
  <c r="L58" i="19"/>
  <c r="L59" i="19"/>
  <c r="L53" i="19"/>
  <c r="L52" i="19" s="1"/>
  <c r="L62" i="19"/>
  <c r="L63" i="19"/>
  <c r="M30" i="19"/>
  <c r="L36" i="19"/>
  <c r="L6" i="12"/>
  <c r="P7" i="20" l="1"/>
  <c r="P9" i="20"/>
  <c r="P8" i="20"/>
  <c r="I10" i="12"/>
  <c r="GA31" i="22"/>
  <c r="F46" i="22"/>
  <c r="H25" i="21" s="1"/>
  <c r="H24" i="21"/>
  <c r="E49" i="22"/>
  <c r="E32" i="22"/>
  <c r="E12" i="22"/>
  <c r="F14" i="22" s="1"/>
  <c r="P6" i="20"/>
  <c r="M49" i="19"/>
  <c r="M48" i="19" s="1"/>
  <c r="M58" i="19"/>
  <c r="M59" i="19"/>
  <c r="M53" i="19"/>
  <c r="M52" i="19" s="1"/>
  <c r="M63" i="19"/>
  <c r="M62" i="19"/>
  <c r="L61" i="19"/>
  <c r="L57" i="19"/>
  <c r="N30" i="19"/>
  <c r="M36" i="19"/>
  <c r="M6" i="12"/>
  <c r="Q7" i="20" l="1"/>
  <c r="Q9" i="20"/>
  <c r="Q8" i="20"/>
  <c r="H26" i="21"/>
  <c r="H27" i="21" s="1"/>
  <c r="F13" i="22"/>
  <c r="H27" i="12" s="1"/>
  <c r="H27" i="23" s="1"/>
  <c r="H22" i="12"/>
  <c r="E16" i="22"/>
  <c r="Q6" i="20"/>
  <c r="M61" i="19"/>
  <c r="M57" i="19"/>
  <c r="N53" i="19"/>
  <c r="N52" i="19" s="1"/>
  <c r="N49" i="19"/>
  <c r="N48" i="19" s="1"/>
  <c r="N58" i="19"/>
  <c r="N59" i="19"/>
  <c r="N63" i="19"/>
  <c r="N62" i="19"/>
  <c r="O30" i="19"/>
  <c r="N36" i="19"/>
  <c r="N6" i="12"/>
  <c r="R7" i="20" l="1"/>
  <c r="R9" i="20"/>
  <c r="R8" i="20"/>
  <c r="H28" i="21"/>
  <c r="F45" i="22"/>
  <c r="G47" i="22" s="1"/>
  <c r="H23" i="12"/>
  <c r="H23" i="23" s="1"/>
  <c r="H24" i="23" s="1"/>
  <c r="H25" i="23" s="1"/>
  <c r="H22" i="23"/>
  <c r="G30" i="22"/>
  <c r="G29" i="22" s="1"/>
  <c r="G28" i="22" s="1"/>
  <c r="D38" i="19"/>
  <c r="D35" i="19" s="1"/>
  <c r="D42" i="19"/>
  <c r="D39" i="19" s="1"/>
  <c r="R6" i="20"/>
  <c r="N61" i="19"/>
  <c r="O53" i="19"/>
  <c r="O52" i="19" s="1"/>
  <c r="O49" i="19"/>
  <c r="O48" i="19" s="1"/>
  <c r="O58" i="19"/>
  <c r="O59" i="19"/>
  <c r="O62" i="19"/>
  <c r="O63" i="19"/>
  <c r="N57" i="19"/>
  <c r="P30" i="19"/>
  <c r="O36" i="19"/>
  <c r="O6" i="12"/>
  <c r="S8" i="20" l="1"/>
  <c r="S7" i="20"/>
  <c r="S9" i="20"/>
  <c r="G46" i="22"/>
  <c r="I25" i="21" s="1"/>
  <c r="I24" i="21"/>
  <c r="F49" i="22"/>
  <c r="F32" i="22"/>
  <c r="F12" i="22"/>
  <c r="G14" i="22" s="1"/>
  <c r="S6" i="20"/>
  <c r="O57" i="19"/>
  <c r="O61" i="19"/>
  <c r="P53" i="19"/>
  <c r="P52" i="19" s="1"/>
  <c r="P49" i="19"/>
  <c r="P48" i="19" s="1"/>
  <c r="P58" i="19"/>
  <c r="P62" i="19"/>
  <c r="P63" i="19"/>
  <c r="P59" i="19"/>
  <c r="Q30" i="19"/>
  <c r="P36" i="19"/>
  <c r="P6" i="12"/>
  <c r="T8" i="20" l="1"/>
  <c r="T7" i="20"/>
  <c r="T9" i="20"/>
  <c r="I26" i="21"/>
  <c r="G45" i="22"/>
  <c r="H47" i="22" s="1"/>
  <c r="I22" i="12"/>
  <c r="I22" i="23" s="1"/>
  <c r="G13" i="22"/>
  <c r="I27" i="12" s="1"/>
  <c r="I27" i="23" s="1"/>
  <c r="F16" i="22"/>
  <c r="T6" i="20"/>
  <c r="P57" i="19"/>
  <c r="Q53" i="19"/>
  <c r="Q52" i="19" s="1"/>
  <c r="Q49" i="19"/>
  <c r="Q48" i="19" s="1"/>
  <c r="Q58" i="19"/>
  <c r="Q59" i="19"/>
  <c r="Q62" i="19"/>
  <c r="Q63" i="19"/>
  <c r="P61" i="19"/>
  <c r="R30" i="19"/>
  <c r="Q36" i="19"/>
  <c r="Q6" i="12"/>
  <c r="U8" i="20" l="1"/>
  <c r="U7" i="20"/>
  <c r="U9" i="20"/>
  <c r="H46" i="22"/>
  <c r="J25" i="21" s="1"/>
  <c r="J24" i="21"/>
  <c r="I27" i="21"/>
  <c r="G49" i="22"/>
  <c r="H45" i="22"/>
  <c r="I47" i="22" s="1"/>
  <c r="H30" i="22"/>
  <c r="H29" i="22" s="1"/>
  <c r="H28" i="22" s="1"/>
  <c r="E35" i="19"/>
  <c r="E42" i="19"/>
  <c r="E39" i="19" s="1"/>
  <c r="I23" i="12"/>
  <c r="I23" i="23" s="1"/>
  <c r="I24" i="23" s="1"/>
  <c r="I25" i="23" s="1"/>
  <c r="G12" i="22"/>
  <c r="H14" i="22" s="1"/>
  <c r="U6" i="20"/>
  <c r="Q57" i="19"/>
  <c r="Q61" i="19"/>
  <c r="R59" i="19"/>
  <c r="R53" i="19"/>
  <c r="R52" i="19" s="1"/>
  <c r="R49" i="19"/>
  <c r="R48" i="19" s="1"/>
  <c r="R58" i="19"/>
  <c r="R62" i="19"/>
  <c r="R63" i="19"/>
  <c r="S30" i="19"/>
  <c r="R36" i="19"/>
  <c r="R6" i="12"/>
  <c r="V8" i="20" l="1"/>
  <c r="V7" i="20"/>
  <c r="V9" i="20"/>
  <c r="J26" i="21"/>
  <c r="J27" i="21" s="1"/>
  <c r="I46" i="22"/>
  <c r="K25" i="21" s="1"/>
  <c r="K24" i="21"/>
  <c r="I28" i="21"/>
  <c r="J28" i="21" s="1"/>
  <c r="H49" i="22"/>
  <c r="G32" i="22"/>
  <c r="H13" i="22"/>
  <c r="J27" i="12" s="1"/>
  <c r="J27" i="23" s="1"/>
  <c r="J22" i="12"/>
  <c r="J22" i="23" s="1"/>
  <c r="G16" i="22"/>
  <c r="V6" i="20"/>
  <c r="R57" i="19"/>
  <c r="S59" i="19"/>
  <c r="S53" i="19"/>
  <c r="S52" i="19" s="1"/>
  <c r="S49" i="19"/>
  <c r="S48" i="19" s="1"/>
  <c r="S58" i="19"/>
  <c r="S62" i="19"/>
  <c r="S63" i="19"/>
  <c r="R61" i="19"/>
  <c r="T30" i="19"/>
  <c r="S36" i="19"/>
  <c r="S6" i="12"/>
  <c r="W7" i="20" l="1"/>
  <c r="W9" i="20"/>
  <c r="W8" i="20"/>
  <c r="I45" i="22"/>
  <c r="J47" i="22" s="1"/>
  <c r="J46" i="22"/>
  <c r="L25" i="21" s="1"/>
  <c r="L24" i="21"/>
  <c r="K26" i="21"/>
  <c r="I49" i="22"/>
  <c r="J45" i="22"/>
  <c r="K47" i="22" s="1"/>
  <c r="I30" i="22"/>
  <c r="I29" i="22" s="1"/>
  <c r="I28" i="22" s="1"/>
  <c r="F38" i="19"/>
  <c r="F35" i="19" s="1"/>
  <c r="F42" i="19"/>
  <c r="F39" i="19" s="1"/>
  <c r="H12" i="22"/>
  <c r="I14" i="22" s="1"/>
  <c r="J23" i="12"/>
  <c r="J23" i="23" s="1"/>
  <c r="J24" i="23" s="1"/>
  <c r="J25" i="23" s="1"/>
  <c r="S57" i="19"/>
  <c r="W6" i="20"/>
  <c r="S61" i="19"/>
  <c r="T49" i="19"/>
  <c r="T48" i="19" s="1"/>
  <c r="T58" i="19"/>
  <c r="T59" i="19"/>
  <c r="T53" i="19"/>
  <c r="T52" i="19" s="1"/>
  <c r="T62" i="19"/>
  <c r="T63" i="19"/>
  <c r="U30" i="19"/>
  <c r="T36" i="19"/>
  <c r="T6" i="12"/>
  <c r="X7" i="20" l="1"/>
  <c r="X9" i="20"/>
  <c r="X8" i="20"/>
  <c r="L26" i="21"/>
  <c r="L27" i="21" s="1"/>
  <c r="K46" i="22"/>
  <c r="M25" i="21" s="1"/>
  <c r="M24" i="21"/>
  <c r="M26" i="21" s="1"/>
  <c r="M27" i="21" s="1"/>
  <c r="K27" i="21"/>
  <c r="J49" i="22"/>
  <c r="K45" i="22"/>
  <c r="L47" i="22" s="1"/>
  <c r="H32" i="22"/>
  <c r="J30" i="22"/>
  <c r="J29" i="22" s="1"/>
  <c r="J28" i="22" s="1"/>
  <c r="H16" i="22"/>
  <c r="G38" i="19" s="1"/>
  <c r="G35" i="19" s="1"/>
  <c r="I13" i="22"/>
  <c r="K27" i="12" s="1"/>
  <c r="K27" i="23" s="1"/>
  <c r="K22" i="12"/>
  <c r="X6" i="20"/>
  <c r="T61" i="19"/>
  <c r="U49" i="19"/>
  <c r="U48" i="19" s="1"/>
  <c r="U58" i="19"/>
  <c r="U59" i="19"/>
  <c r="U53" i="19"/>
  <c r="U52" i="19" s="1"/>
  <c r="U63" i="19"/>
  <c r="U62" i="19"/>
  <c r="T57" i="19"/>
  <c r="V30" i="19"/>
  <c r="U36" i="19"/>
  <c r="U6" i="12"/>
  <c r="Y7" i="20" l="1"/>
  <c r="Y9" i="20"/>
  <c r="Y8" i="20"/>
  <c r="L46" i="22"/>
  <c r="N25" i="21" s="1"/>
  <c r="N24" i="21"/>
  <c r="N26" i="21" s="1"/>
  <c r="K28" i="21"/>
  <c r="L28" i="21" s="1"/>
  <c r="M28" i="21" s="1"/>
  <c r="K49" i="22"/>
  <c r="L45" i="22"/>
  <c r="M47" i="22" s="1"/>
  <c r="K23" i="12"/>
  <c r="K23" i="23" s="1"/>
  <c r="K24" i="23" s="1"/>
  <c r="K25" i="23" s="1"/>
  <c r="K22" i="23"/>
  <c r="K30" i="22"/>
  <c r="K29" i="22" s="1"/>
  <c r="K28" i="22" s="1"/>
  <c r="I32" i="22"/>
  <c r="G42" i="19"/>
  <c r="G39" i="19" s="1"/>
  <c r="I12" i="22"/>
  <c r="J14" i="22" s="1"/>
  <c r="Y6" i="20"/>
  <c r="U61" i="19"/>
  <c r="V53" i="19"/>
  <c r="V52" i="19" s="1"/>
  <c r="V49" i="19"/>
  <c r="V48" i="19" s="1"/>
  <c r="V58" i="19"/>
  <c r="V59" i="19"/>
  <c r="V63" i="19"/>
  <c r="V62" i="19"/>
  <c r="U57" i="19"/>
  <c r="W30" i="19"/>
  <c r="V36" i="19"/>
  <c r="V6" i="12"/>
  <c r="Z7" i="20" l="1"/>
  <c r="Z9" i="20"/>
  <c r="Z8" i="20"/>
  <c r="M46" i="22"/>
  <c r="O25" i="21" s="1"/>
  <c r="O24" i="21"/>
  <c r="N27" i="21"/>
  <c r="L49" i="22"/>
  <c r="M45" i="22"/>
  <c r="N47" i="22" s="1"/>
  <c r="V61" i="19"/>
  <c r="J32" i="22"/>
  <c r="L30" i="22"/>
  <c r="L29" i="22" s="1"/>
  <c r="L28" i="22" s="1"/>
  <c r="I16" i="22"/>
  <c r="H38" i="19" s="1"/>
  <c r="H35" i="19" s="1"/>
  <c r="J13" i="22"/>
  <c r="L22" i="12"/>
  <c r="Z6" i="20"/>
  <c r="V57" i="19"/>
  <c r="W53" i="19"/>
  <c r="W52" i="19" s="1"/>
  <c r="W49" i="19"/>
  <c r="W48" i="19" s="1"/>
  <c r="W58" i="19"/>
  <c r="W62" i="19"/>
  <c r="W59" i="19"/>
  <c r="W63" i="19"/>
  <c r="X30" i="19"/>
  <c r="W36" i="19"/>
  <c r="W6" i="12"/>
  <c r="AA8" i="20" l="1"/>
  <c r="AA7" i="20"/>
  <c r="AA9" i="20"/>
  <c r="O26" i="21"/>
  <c r="O27" i="21" s="1"/>
  <c r="N46" i="22"/>
  <c r="P25" i="21" s="1"/>
  <c r="P24" i="21"/>
  <c r="P26" i="21" s="1"/>
  <c r="P27" i="21" s="1"/>
  <c r="N28" i="21"/>
  <c r="O28" i="21" s="1"/>
  <c r="M49" i="22"/>
  <c r="N45" i="22"/>
  <c r="O47" i="22" s="1"/>
  <c r="L23" i="12"/>
  <c r="L23" i="23" s="1"/>
  <c r="L24" i="23" s="1"/>
  <c r="L25" i="23" s="1"/>
  <c r="L22" i="23"/>
  <c r="K32" i="22"/>
  <c r="M30" i="22"/>
  <c r="M29" i="22" s="1"/>
  <c r="M28" i="22" s="1"/>
  <c r="H42" i="19"/>
  <c r="H39" i="19" s="1"/>
  <c r="J12" i="22"/>
  <c r="L27" i="12"/>
  <c r="L27" i="23" s="1"/>
  <c r="AA6" i="20"/>
  <c r="X53" i="19"/>
  <c r="X52" i="19" s="1"/>
  <c r="X49" i="19"/>
  <c r="X48" i="19" s="1"/>
  <c r="X58" i="19"/>
  <c r="X62" i="19"/>
  <c r="X59" i="19"/>
  <c r="X63" i="19"/>
  <c r="W61" i="19"/>
  <c r="W57" i="19"/>
  <c r="Y30" i="19"/>
  <c r="X36" i="19"/>
  <c r="X6" i="12"/>
  <c r="AB8" i="20" l="1"/>
  <c r="AB7" i="20"/>
  <c r="AB9" i="20"/>
  <c r="P28" i="21"/>
  <c r="O46" i="22"/>
  <c r="Q25" i="21" s="1"/>
  <c r="Q24" i="21"/>
  <c r="N49" i="22"/>
  <c r="L32" i="22"/>
  <c r="N30" i="22"/>
  <c r="N29" i="22" s="1"/>
  <c r="N28" i="22" s="1"/>
  <c r="K14" i="22"/>
  <c r="J16" i="22"/>
  <c r="AB6" i="20"/>
  <c r="X57" i="19"/>
  <c r="X61" i="19"/>
  <c r="Y53" i="19"/>
  <c r="Y52" i="19" s="1"/>
  <c r="Y49" i="19"/>
  <c r="Y48" i="19" s="1"/>
  <c r="Y58" i="19"/>
  <c r="Y62" i="19"/>
  <c r="Y59" i="19"/>
  <c r="Y63" i="19"/>
  <c r="Z30" i="19"/>
  <c r="Y36" i="19"/>
  <c r="Y6" i="12"/>
  <c r="AC8" i="20" l="1"/>
  <c r="AC7" i="20"/>
  <c r="AC9" i="20"/>
  <c r="O45" i="22"/>
  <c r="P47" i="22" s="1"/>
  <c r="Q26" i="21"/>
  <c r="Q27" i="21" s="1"/>
  <c r="Q28" i="21" s="1"/>
  <c r="P46" i="22"/>
  <c r="R25" i="21" s="1"/>
  <c r="R24" i="21"/>
  <c r="O49" i="22"/>
  <c r="M32" i="22"/>
  <c r="O30" i="22"/>
  <c r="O29" i="22" s="1"/>
  <c r="O28" i="22" s="1"/>
  <c r="I42" i="19"/>
  <c r="I39" i="19" s="1"/>
  <c r="I38" i="19"/>
  <c r="I35" i="19" s="1"/>
  <c r="K13" i="22"/>
  <c r="M22" i="12"/>
  <c r="AC6" i="20"/>
  <c r="Y57" i="19"/>
  <c r="Y61" i="19"/>
  <c r="Z59" i="19"/>
  <c r="Z53" i="19"/>
  <c r="Z52" i="19" s="1"/>
  <c r="Z49" i="19"/>
  <c r="Z48" i="19" s="1"/>
  <c r="Z62" i="19"/>
  <c r="Z58" i="19"/>
  <c r="Z63" i="19"/>
  <c r="AA30" i="19"/>
  <c r="Z36" i="19"/>
  <c r="Z6" i="12"/>
  <c r="AD8" i="20" l="1"/>
  <c r="AD7" i="20"/>
  <c r="AD9" i="20"/>
  <c r="P45" i="22"/>
  <c r="Q47" i="22" s="1"/>
  <c r="Q46" i="22" s="1"/>
  <c r="R26" i="21"/>
  <c r="R27" i="21" s="1"/>
  <c r="R28" i="21" s="1"/>
  <c r="P49" i="22"/>
  <c r="M23" i="12"/>
  <c r="M23" i="23" s="1"/>
  <c r="M24" i="23" s="1"/>
  <c r="M25" i="23" s="1"/>
  <c r="M22" i="23"/>
  <c r="N32" i="22"/>
  <c r="P30" i="22"/>
  <c r="P29" i="22" s="1"/>
  <c r="P28" i="22" s="1"/>
  <c r="M27" i="12"/>
  <c r="M27" i="23" s="1"/>
  <c r="K12" i="22"/>
  <c r="AD6" i="20"/>
  <c r="Z57" i="19"/>
  <c r="Z61" i="19"/>
  <c r="AA59" i="19"/>
  <c r="AA53" i="19"/>
  <c r="AA52" i="19" s="1"/>
  <c r="AA49" i="19"/>
  <c r="AA48" i="19" s="1"/>
  <c r="AA62" i="19"/>
  <c r="AA58" i="19"/>
  <c r="AA63" i="19"/>
  <c r="AB30" i="19"/>
  <c r="AA36" i="19"/>
  <c r="AA6" i="12"/>
  <c r="AE7" i="20" l="1"/>
  <c r="AE9" i="20"/>
  <c r="AE8" i="20"/>
  <c r="S24" i="21"/>
  <c r="S25" i="21"/>
  <c r="Q45" i="22"/>
  <c r="R47" i="22" s="1"/>
  <c r="R46" i="22" s="1"/>
  <c r="S26" i="21"/>
  <c r="S27" i="21" s="1"/>
  <c r="S28" i="21" s="1"/>
  <c r="Q49" i="22"/>
  <c r="Q30" i="22"/>
  <c r="Q29" i="22" s="1"/>
  <c r="Q28" i="22" s="1"/>
  <c r="O32" i="22"/>
  <c r="L14" i="22"/>
  <c r="K16" i="22"/>
  <c r="AE6" i="20"/>
  <c r="AA57" i="19"/>
  <c r="AB49" i="19"/>
  <c r="AB48" i="19" s="1"/>
  <c r="AB58" i="19"/>
  <c r="AB59" i="19"/>
  <c r="AB53" i="19"/>
  <c r="AB52" i="19" s="1"/>
  <c r="AB62" i="19"/>
  <c r="AB63" i="19"/>
  <c r="AA61" i="19"/>
  <c r="AC30" i="19"/>
  <c r="AB36" i="19"/>
  <c r="AB6" i="12"/>
  <c r="AF7" i="20" l="1"/>
  <c r="AF9" i="20"/>
  <c r="AF8" i="20"/>
  <c r="T25" i="21"/>
  <c r="R45" i="22"/>
  <c r="S47" i="22" s="1"/>
  <c r="S46" i="22" s="1"/>
  <c r="U25" i="21" s="1"/>
  <c r="T24" i="21"/>
  <c r="U24" i="21"/>
  <c r="R49" i="22"/>
  <c r="P32" i="22"/>
  <c r="R30" i="22"/>
  <c r="R29" i="22" s="1"/>
  <c r="R28" i="22" s="1"/>
  <c r="J42" i="19"/>
  <c r="J39" i="19" s="1"/>
  <c r="J38" i="19"/>
  <c r="J35" i="19" s="1"/>
  <c r="L13" i="22"/>
  <c r="N22" i="12"/>
  <c r="AF6" i="20"/>
  <c r="AC49" i="19"/>
  <c r="AC48" i="19" s="1"/>
  <c r="AC58" i="19"/>
  <c r="AC59" i="19"/>
  <c r="AC53" i="19"/>
  <c r="AC52" i="19" s="1"/>
  <c r="AC63" i="19"/>
  <c r="AC62" i="19"/>
  <c r="AB57" i="19"/>
  <c r="AB61" i="19"/>
  <c r="AD30" i="19"/>
  <c r="AC36" i="19"/>
  <c r="AC6" i="12"/>
  <c r="AG7" i="20" l="1"/>
  <c r="AG9" i="20"/>
  <c r="AG8" i="20"/>
  <c r="U26" i="21"/>
  <c r="U27" i="21" s="1"/>
  <c r="S45" i="22"/>
  <c r="T47" i="22" s="1"/>
  <c r="T26" i="21"/>
  <c r="T27" i="21" s="1"/>
  <c r="T28" i="21" s="1"/>
  <c r="T46" i="22"/>
  <c r="V25" i="21" s="1"/>
  <c r="V24" i="21"/>
  <c r="S49" i="22"/>
  <c r="N23" i="12"/>
  <c r="N23" i="23" s="1"/>
  <c r="N24" i="23" s="1"/>
  <c r="N25" i="23" s="1"/>
  <c r="N22" i="23"/>
  <c r="S30" i="22"/>
  <c r="S29" i="22" s="1"/>
  <c r="S28" i="22" s="1"/>
  <c r="Q32" i="22"/>
  <c r="N27" i="12"/>
  <c r="N27" i="23" s="1"/>
  <c r="L12" i="22"/>
  <c r="AG6" i="20"/>
  <c r="AC61" i="19"/>
  <c r="AC57" i="19"/>
  <c r="AD53" i="19"/>
  <c r="AD52" i="19" s="1"/>
  <c r="AD49" i="19"/>
  <c r="AD48" i="19" s="1"/>
  <c r="AD58" i="19"/>
  <c r="AD63" i="19"/>
  <c r="AD59" i="19"/>
  <c r="AD62" i="19"/>
  <c r="AE30" i="19"/>
  <c r="AD36" i="19"/>
  <c r="AD6" i="12"/>
  <c r="AH7" i="20" l="1"/>
  <c r="AH9" i="20"/>
  <c r="AH8" i="20"/>
  <c r="U28" i="21"/>
  <c r="T45" i="22"/>
  <c r="U47" i="22" s="1"/>
  <c r="U46" i="22" s="1"/>
  <c r="V26" i="21"/>
  <c r="V27" i="21" s="1"/>
  <c r="V28" i="21" s="1"/>
  <c r="T49" i="22"/>
  <c r="AD61" i="19"/>
  <c r="T30" i="22"/>
  <c r="T29" i="22" s="1"/>
  <c r="T28" i="22" s="1"/>
  <c r="R32" i="22"/>
  <c r="M14" i="22"/>
  <c r="L16" i="22"/>
  <c r="AH6" i="20"/>
  <c r="AE53" i="19"/>
  <c r="AE52" i="19" s="1"/>
  <c r="AE49" i="19"/>
  <c r="AE48" i="19" s="1"/>
  <c r="AE58" i="19"/>
  <c r="AE62" i="19"/>
  <c r="AE63" i="19"/>
  <c r="AE59" i="19"/>
  <c r="AD57" i="19"/>
  <c r="AF30" i="19"/>
  <c r="AE36" i="19"/>
  <c r="AE6" i="12"/>
  <c r="AI8" i="20" l="1"/>
  <c r="AI7" i="20"/>
  <c r="AI9" i="20"/>
  <c r="W24" i="21"/>
  <c r="W25" i="21"/>
  <c r="U45" i="22"/>
  <c r="V47" i="22" s="1"/>
  <c r="V46" i="22" s="1"/>
  <c r="W26" i="21"/>
  <c r="W27" i="21" s="1"/>
  <c r="W28" i="21" s="1"/>
  <c r="S32" i="22"/>
  <c r="U30" i="22"/>
  <c r="U29" i="22" s="1"/>
  <c r="U28" i="22" s="1"/>
  <c r="K42" i="19"/>
  <c r="K39" i="19" s="1"/>
  <c r="K38" i="19"/>
  <c r="K35" i="19" s="1"/>
  <c r="M13" i="22"/>
  <c r="O22" i="12"/>
  <c r="AI6" i="20"/>
  <c r="AF53" i="19"/>
  <c r="AF52" i="19" s="1"/>
  <c r="AF49" i="19"/>
  <c r="AF48" i="19" s="1"/>
  <c r="AF58" i="19"/>
  <c r="AF62" i="19"/>
  <c r="AF63" i="19"/>
  <c r="AF59" i="19"/>
  <c r="AE61" i="19"/>
  <c r="AE57" i="19"/>
  <c r="AG30" i="19"/>
  <c r="AF36" i="19"/>
  <c r="AF6" i="12"/>
  <c r="AJ8" i="20" l="1"/>
  <c r="AJ7" i="20"/>
  <c r="AJ9" i="20"/>
  <c r="U49" i="22"/>
  <c r="X25" i="21"/>
  <c r="V45" i="22"/>
  <c r="W47" i="22" s="1"/>
  <c r="W46" i="22" s="1"/>
  <c r="Y25" i="21" s="1"/>
  <c r="X24" i="21"/>
  <c r="X26" i="21" s="1"/>
  <c r="X27" i="21" s="1"/>
  <c r="X28" i="21" s="1"/>
  <c r="O23" i="12"/>
  <c r="O23" i="23" s="1"/>
  <c r="O24" i="23" s="1"/>
  <c r="O25" i="23" s="1"/>
  <c r="O22" i="23"/>
  <c r="T32" i="22"/>
  <c r="V30" i="22"/>
  <c r="V29" i="22" s="1"/>
  <c r="V28" i="22" s="1"/>
  <c r="O27" i="12"/>
  <c r="O27" i="23" s="1"/>
  <c r="M12" i="22"/>
  <c r="AJ6" i="20"/>
  <c r="AF57" i="19"/>
  <c r="AF61" i="19"/>
  <c r="AG53" i="19"/>
  <c r="AG52" i="19" s="1"/>
  <c r="AG49" i="19"/>
  <c r="AG48" i="19" s="1"/>
  <c r="AG58" i="19"/>
  <c r="AG59" i="19"/>
  <c r="AG62" i="19"/>
  <c r="AG63" i="19"/>
  <c r="AH30" i="19"/>
  <c r="AG36" i="19"/>
  <c r="AG6" i="12"/>
  <c r="AK8" i="20" l="1"/>
  <c r="AK7" i="20"/>
  <c r="AK9" i="20"/>
  <c r="V49" i="22"/>
  <c r="Y24" i="21"/>
  <c r="W45" i="22"/>
  <c r="X47" i="22" s="1"/>
  <c r="Z24" i="21" s="1"/>
  <c r="Y26" i="21"/>
  <c r="Y27" i="21" s="1"/>
  <c r="Y28" i="21" s="1"/>
  <c r="W49" i="22"/>
  <c r="U32" i="22"/>
  <c r="W30" i="22"/>
  <c r="W29" i="22" s="1"/>
  <c r="W28" i="22" s="1"/>
  <c r="N14" i="22"/>
  <c r="M16" i="22"/>
  <c r="AK6" i="20"/>
  <c r="AG57" i="19"/>
  <c r="AG61" i="19"/>
  <c r="AH59" i="19"/>
  <c r="AH53" i="19"/>
  <c r="AH52" i="19" s="1"/>
  <c r="AH49" i="19"/>
  <c r="AH48" i="19" s="1"/>
  <c r="AH62" i="19"/>
  <c r="AH63" i="19"/>
  <c r="AH58" i="19"/>
  <c r="AI30" i="19"/>
  <c r="AH36" i="19"/>
  <c r="AH6" i="12"/>
  <c r="AL8" i="20" l="1"/>
  <c r="AL7" i="20"/>
  <c r="AL9" i="20"/>
  <c r="X46" i="22"/>
  <c r="Z25" i="21" s="1"/>
  <c r="X45" i="22"/>
  <c r="Y47" i="22" s="1"/>
  <c r="Y46" i="22" s="1"/>
  <c r="Z26" i="21"/>
  <c r="Z27" i="21" s="1"/>
  <c r="Z28" i="21" s="1"/>
  <c r="V32" i="22"/>
  <c r="X30" i="22"/>
  <c r="X29" i="22" s="1"/>
  <c r="X28" i="22" s="1"/>
  <c r="L42" i="19"/>
  <c r="L39" i="19" s="1"/>
  <c r="L38" i="19"/>
  <c r="L35" i="19" s="1"/>
  <c r="N13" i="22"/>
  <c r="P22" i="12"/>
  <c r="AL6" i="20"/>
  <c r="AH57" i="19"/>
  <c r="AI59" i="19"/>
  <c r="AI53" i="19"/>
  <c r="AI52" i="19" s="1"/>
  <c r="AI49" i="19"/>
  <c r="AI48" i="19" s="1"/>
  <c r="AI58" i="19"/>
  <c r="AI62" i="19"/>
  <c r="AI63" i="19"/>
  <c r="AH61" i="19"/>
  <c r="AJ30" i="19"/>
  <c r="AI36" i="19"/>
  <c r="AI6" i="12"/>
  <c r="AM7" i="20" l="1"/>
  <c r="AM9" i="20"/>
  <c r="AM8" i="20"/>
  <c r="X49" i="22"/>
  <c r="AA24" i="21"/>
  <c r="AA25" i="21"/>
  <c r="Y45" i="22"/>
  <c r="Z47" i="22" s="1"/>
  <c r="Z46" i="22"/>
  <c r="AB25" i="21" s="1"/>
  <c r="AB24" i="21"/>
  <c r="Y49" i="22"/>
  <c r="P23" i="12"/>
  <c r="P23" i="23" s="1"/>
  <c r="P24" i="23" s="1"/>
  <c r="P25" i="23" s="1"/>
  <c r="P22" i="23"/>
  <c r="W32" i="22"/>
  <c r="Y30" i="22"/>
  <c r="Y29" i="22" s="1"/>
  <c r="Y28" i="22" s="1"/>
  <c r="P27" i="12"/>
  <c r="P27" i="23" s="1"/>
  <c r="N12" i="22"/>
  <c r="AI57" i="19"/>
  <c r="AM6" i="20"/>
  <c r="AJ49" i="19"/>
  <c r="AJ48" i="19" s="1"/>
  <c r="AJ58" i="19"/>
  <c r="AJ59" i="19"/>
  <c r="AJ53" i="19"/>
  <c r="AJ52" i="19" s="1"/>
  <c r="AJ62" i="19"/>
  <c r="AJ63" i="19"/>
  <c r="AI61" i="19"/>
  <c r="AK30" i="19"/>
  <c r="AJ36" i="19"/>
  <c r="AJ6" i="12"/>
  <c r="AN7" i="20" l="1"/>
  <c r="AN9" i="20"/>
  <c r="AN8" i="20"/>
  <c r="AA26" i="21"/>
  <c r="AA27" i="21" s="1"/>
  <c r="AA28" i="21" s="1"/>
  <c r="Z45" i="22"/>
  <c r="AA47" i="22" s="1"/>
  <c r="AB26" i="21"/>
  <c r="AB27" i="21" s="1"/>
  <c r="AB28" i="21" s="1"/>
  <c r="AA46" i="22"/>
  <c r="AC25" i="21" s="1"/>
  <c r="AC24" i="21"/>
  <c r="Z49" i="22"/>
  <c r="Z30" i="22"/>
  <c r="Z29" i="22" s="1"/>
  <c r="Z28" i="22" s="1"/>
  <c r="X32" i="22"/>
  <c r="O14" i="22"/>
  <c r="N16" i="22"/>
  <c r="AN6" i="20"/>
  <c r="AJ61" i="19"/>
  <c r="AJ57" i="19"/>
  <c r="AK49" i="19"/>
  <c r="AK48" i="19" s="1"/>
  <c r="AK58" i="19"/>
  <c r="AK59" i="19"/>
  <c r="AK53" i="19"/>
  <c r="AK52" i="19" s="1"/>
  <c r="AK63" i="19"/>
  <c r="AK62" i="19"/>
  <c r="AL30" i="19"/>
  <c r="AK36" i="19"/>
  <c r="AK6" i="12"/>
  <c r="AO7" i="20" l="1"/>
  <c r="AO9" i="20"/>
  <c r="AO8" i="20"/>
  <c r="AA45" i="22"/>
  <c r="AB47" i="22" s="1"/>
  <c r="AB46" i="22" s="1"/>
  <c r="AC26" i="21"/>
  <c r="AC27" i="21" s="1"/>
  <c r="AC28" i="21" s="1"/>
  <c r="AA49" i="22"/>
  <c r="AA30" i="22"/>
  <c r="AA29" i="22" s="1"/>
  <c r="AA28" i="22" s="1"/>
  <c r="Y32" i="22"/>
  <c r="M38" i="19"/>
  <c r="M35" i="19" s="1"/>
  <c r="M42" i="19"/>
  <c r="M39" i="19" s="1"/>
  <c r="O13" i="22"/>
  <c r="Q22" i="12"/>
  <c r="AO6" i="20"/>
  <c r="AK57" i="19"/>
  <c r="AK61" i="19"/>
  <c r="AL53" i="19"/>
  <c r="AL52" i="19" s="1"/>
  <c r="AL49" i="19"/>
  <c r="AL48" i="19" s="1"/>
  <c r="AL58" i="19"/>
  <c r="AL59" i="19"/>
  <c r="AL63" i="19"/>
  <c r="AL62" i="19"/>
  <c r="AM30" i="19"/>
  <c r="AL36" i="19"/>
  <c r="AL6" i="12"/>
  <c r="AP7" i="20" l="1"/>
  <c r="AP9" i="20"/>
  <c r="AP8" i="20"/>
  <c r="AD25" i="21"/>
  <c r="AB45" i="22"/>
  <c r="AC47" i="22" s="1"/>
  <c r="AD24" i="21"/>
  <c r="AD26" i="21" s="1"/>
  <c r="AD27" i="21" s="1"/>
  <c r="AD28" i="21" s="1"/>
  <c r="AC46" i="22"/>
  <c r="AE25" i="21" s="1"/>
  <c r="AE24" i="21"/>
  <c r="AB49" i="22"/>
  <c r="Q23" i="12"/>
  <c r="Q23" i="23" s="1"/>
  <c r="Q24" i="23" s="1"/>
  <c r="Q25" i="23" s="1"/>
  <c r="Q22" i="23"/>
  <c r="AB30" i="22"/>
  <c r="AB29" i="22" s="1"/>
  <c r="AB28" i="22" s="1"/>
  <c r="Z32" i="22"/>
  <c r="Q27" i="12"/>
  <c r="Q27" i="23" s="1"/>
  <c r="O12" i="22"/>
  <c r="AP6" i="20"/>
  <c r="AL61" i="19"/>
  <c r="AM53" i="19"/>
  <c r="AM52" i="19" s="1"/>
  <c r="AM49" i="19"/>
  <c r="AM48" i="19" s="1"/>
  <c r="AM58" i="19"/>
  <c r="AM62" i="19"/>
  <c r="AM59" i="19"/>
  <c r="AM63" i="19"/>
  <c r="AL57" i="19"/>
  <c r="AN30" i="19"/>
  <c r="AM36" i="19"/>
  <c r="AM6" i="12"/>
  <c r="AQ8" i="20" l="1"/>
  <c r="AQ7" i="20"/>
  <c r="AQ9" i="20"/>
  <c r="AC45" i="22"/>
  <c r="AD47" i="22" s="1"/>
  <c r="AE26" i="21"/>
  <c r="AE27" i="21" s="1"/>
  <c r="AE28" i="21" s="1"/>
  <c r="AD46" i="22"/>
  <c r="AF25" i="21" s="1"/>
  <c r="AF24" i="21"/>
  <c r="AC49" i="22"/>
  <c r="AD45" i="22"/>
  <c r="AE47" i="22" s="1"/>
  <c r="AA32" i="22"/>
  <c r="AC30" i="22"/>
  <c r="AC29" i="22" s="1"/>
  <c r="AC28" i="22" s="1"/>
  <c r="P14" i="22"/>
  <c r="O16" i="22"/>
  <c r="AQ6" i="20"/>
  <c r="AN53" i="19"/>
  <c r="AN52" i="19" s="1"/>
  <c r="AN49" i="19"/>
  <c r="AN48" i="19" s="1"/>
  <c r="AN58" i="19"/>
  <c r="AN62" i="19"/>
  <c r="AN59" i="19"/>
  <c r="AN63" i="19"/>
  <c r="AM61" i="19"/>
  <c r="AM57" i="19"/>
  <c r="AO30" i="19"/>
  <c r="AN36" i="19"/>
  <c r="AN6" i="12"/>
  <c r="AR8" i="20" l="1"/>
  <c r="AR7" i="20"/>
  <c r="AR9" i="20"/>
  <c r="AF26" i="21"/>
  <c r="AF27" i="21" s="1"/>
  <c r="AF28" i="21" s="1"/>
  <c r="AE46" i="22"/>
  <c r="AG25" i="21" s="1"/>
  <c r="AG24" i="21"/>
  <c r="AD49" i="22"/>
  <c r="AE45" i="22"/>
  <c r="AF47" i="22" s="1"/>
  <c r="AB32" i="22"/>
  <c r="AD30" i="22"/>
  <c r="AD29" i="22" s="1"/>
  <c r="AD28" i="22" s="1"/>
  <c r="N38" i="19"/>
  <c r="N35" i="19" s="1"/>
  <c r="N42" i="19"/>
  <c r="N39" i="19" s="1"/>
  <c r="P13" i="22"/>
  <c r="R22" i="12"/>
  <c r="AR6" i="20"/>
  <c r="AN57" i="19"/>
  <c r="AN61" i="19"/>
  <c r="AO53" i="19"/>
  <c r="AO52" i="19" s="1"/>
  <c r="AO49" i="19"/>
  <c r="AO48" i="19" s="1"/>
  <c r="AO58" i="19"/>
  <c r="AO62" i="19"/>
  <c r="AO59" i="19"/>
  <c r="AO63" i="19"/>
  <c r="AP30" i="19"/>
  <c r="AO36" i="19"/>
  <c r="AO6" i="12"/>
  <c r="AS8" i="20" l="1"/>
  <c r="AS7" i="20"/>
  <c r="AS9" i="20"/>
  <c r="AG26" i="21"/>
  <c r="AG27" i="21" s="1"/>
  <c r="AG28" i="21" s="1"/>
  <c r="AF46" i="22"/>
  <c r="AH25" i="21" s="1"/>
  <c r="AH24" i="21"/>
  <c r="AE49" i="22"/>
  <c r="AF45" i="22"/>
  <c r="AG47" i="22" s="1"/>
  <c r="R23" i="12"/>
  <c r="R23" i="23" s="1"/>
  <c r="R24" i="23" s="1"/>
  <c r="R25" i="23" s="1"/>
  <c r="R22" i="23"/>
  <c r="AC32" i="22"/>
  <c r="AE30" i="22"/>
  <c r="AE29" i="22" s="1"/>
  <c r="AE28" i="22" s="1"/>
  <c r="R27" i="12"/>
  <c r="R27" i="23" s="1"/>
  <c r="P12" i="22"/>
  <c r="AS6" i="20"/>
  <c r="AP59" i="19"/>
  <c r="AP53" i="19"/>
  <c r="AP52" i="19" s="1"/>
  <c r="AP49" i="19"/>
  <c r="AP48" i="19" s="1"/>
  <c r="AP58" i="19"/>
  <c r="AP62" i="19"/>
  <c r="AP63" i="19"/>
  <c r="AO61" i="19"/>
  <c r="AO57" i="19"/>
  <c r="AQ30" i="19"/>
  <c r="AP36" i="19"/>
  <c r="AP6" i="12"/>
  <c r="AT8" i="20" l="1"/>
  <c r="AT7" i="20"/>
  <c r="AT9" i="20"/>
  <c r="AG46" i="22"/>
  <c r="AI25" i="21" s="1"/>
  <c r="AI24" i="21"/>
  <c r="AH26" i="21"/>
  <c r="AH27" i="21" s="1"/>
  <c r="AH28" i="21" s="1"/>
  <c r="AF49" i="22"/>
  <c r="AG45" i="22"/>
  <c r="AH47" i="22" s="1"/>
  <c r="AD32" i="22"/>
  <c r="AF30" i="22"/>
  <c r="AF29" i="22" s="1"/>
  <c r="AF28" i="22" s="1"/>
  <c r="Q14" i="22"/>
  <c r="P16" i="22"/>
  <c r="AP57" i="19"/>
  <c r="AT6" i="20"/>
  <c r="AP61" i="19"/>
  <c r="AQ59" i="19"/>
  <c r="AQ53" i="19"/>
  <c r="AQ52" i="19" s="1"/>
  <c r="AQ49" i="19"/>
  <c r="AQ48" i="19" s="1"/>
  <c r="AQ58" i="19"/>
  <c r="AQ62" i="19"/>
  <c r="AQ63" i="19"/>
  <c r="AR30" i="19"/>
  <c r="AQ36" i="19"/>
  <c r="AQ6" i="12"/>
  <c r="AU7" i="20" l="1"/>
  <c r="AU9" i="20"/>
  <c r="AU8" i="20"/>
  <c r="AI26" i="21"/>
  <c r="AI27" i="21" s="1"/>
  <c r="AI28" i="21" s="1"/>
  <c r="AH46" i="22"/>
  <c r="AJ25" i="21" s="1"/>
  <c r="AJ24" i="21"/>
  <c r="AG49" i="22"/>
  <c r="AH45" i="22"/>
  <c r="AI47" i="22" s="1"/>
  <c r="AG30" i="22"/>
  <c r="AG29" i="22" s="1"/>
  <c r="AG28" i="22" s="1"/>
  <c r="AE32" i="22"/>
  <c r="O42" i="19"/>
  <c r="O39" i="19" s="1"/>
  <c r="O38" i="19"/>
  <c r="O35" i="19" s="1"/>
  <c r="Q13" i="22"/>
  <c r="S22" i="12"/>
  <c r="AQ57" i="19"/>
  <c r="AU6" i="20"/>
  <c r="AR49" i="19"/>
  <c r="AR48" i="19" s="1"/>
  <c r="AR58" i="19"/>
  <c r="AR59" i="19"/>
  <c r="AR62" i="19"/>
  <c r="AR53" i="19"/>
  <c r="AR52" i="19" s="1"/>
  <c r="AR63" i="19"/>
  <c r="AQ61" i="19"/>
  <c r="AS30" i="19"/>
  <c r="AR36" i="19"/>
  <c r="AR6" i="12"/>
  <c r="AV7" i="20" l="1"/>
  <c r="AV9" i="20"/>
  <c r="AV8" i="20"/>
  <c r="AJ26" i="21"/>
  <c r="AJ27" i="21" s="1"/>
  <c r="AJ28" i="21" s="1"/>
  <c r="AI46" i="22"/>
  <c r="AK25" i="21" s="1"/>
  <c r="AK24" i="21"/>
  <c r="AH49" i="22"/>
  <c r="S23" i="12"/>
  <c r="S23" i="23" s="1"/>
  <c r="S24" i="23" s="1"/>
  <c r="S25" i="23" s="1"/>
  <c r="S22" i="23"/>
  <c r="AH30" i="22"/>
  <c r="AH29" i="22" s="1"/>
  <c r="AH28" i="22" s="1"/>
  <c r="AF32" i="22"/>
  <c r="S27" i="12"/>
  <c r="S27" i="23" s="1"/>
  <c r="Q12" i="22"/>
  <c r="AV6" i="20"/>
  <c r="AS49" i="19"/>
  <c r="AS48" i="19" s="1"/>
  <c r="AS58" i="19"/>
  <c r="AS59" i="19"/>
  <c r="AS53" i="19"/>
  <c r="AS52" i="19" s="1"/>
  <c r="AS63" i="19"/>
  <c r="AS62" i="19"/>
  <c r="AR57" i="19"/>
  <c r="AR61" i="19"/>
  <c r="AT30" i="19"/>
  <c r="AS36" i="19"/>
  <c r="AS6" i="12"/>
  <c r="AW7" i="20" l="1"/>
  <c r="AW9" i="20"/>
  <c r="AW8" i="20"/>
  <c r="AI45" i="22"/>
  <c r="AJ47" i="22" s="1"/>
  <c r="AJ46" i="22" s="1"/>
  <c r="AL24" i="21"/>
  <c r="AK26" i="21"/>
  <c r="AK27" i="21" s="1"/>
  <c r="AK28" i="21" s="1"/>
  <c r="AI49" i="22"/>
  <c r="AI30" i="22"/>
  <c r="AI29" i="22" s="1"/>
  <c r="AI28" i="22" s="1"/>
  <c r="AG32" i="22"/>
  <c r="R14" i="22"/>
  <c r="Q16" i="22"/>
  <c r="AW6" i="20"/>
  <c r="AS61" i="19"/>
  <c r="AS57" i="19"/>
  <c r="AT53" i="19"/>
  <c r="AT52" i="19" s="1"/>
  <c r="AT49" i="19"/>
  <c r="AT48" i="19" s="1"/>
  <c r="AT58" i="19"/>
  <c r="AT63" i="19"/>
  <c r="AT59" i="19"/>
  <c r="AT62" i="19"/>
  <c r="AU30" i="19"/>
  <c r="AT36" i="19"/>
  <c r="AT6" i="12"/>
  <c r="AX7" i="20" l="1"/>
  <c r="AX9" i="20"/>
  <c r="AX8" i="20"/>
  <c r="AL25" i="21"/>
  <c r="AJ45" i="22"/>
  <c r="AK47" i="22" s="1"/>
  <c r="AL26" i="21"/>
  <c r="AL27" i="21" s="1"/>
  <c r="AL28" i="21" s="1"/>
  <c r="AK46" i="22"/>
  <c r="AM25" i="21" s="1"/>
  <c r="AM24" i="21"/>
  <c r="AJ49" i="22"/>
  <c r="AK45" i="22"/>
  <c r="AL47" i="22" s="1"/>
  <c r="AT61" i="19"/>
  <c r="AJ30" i="22"/>
  <c r="AJ29" i="22" s="1"/>
  <c r="AJ28" i="22" s="1"/>
  <c r="AH32" i="22"/>
  <c r="P38" i="19"/>
  <c r="P35" i="19" s="1"/>
  <c r="P42" i="19"/>
  <c r="P39" i="19" s="1"/>
  <c r="R13" i="22"/>
  <c r="T22" i="12"/>
  <c r="AX6" i="20"/>
  <c r="AU53" i="19"/>
  <c r="AU52" i="19" s="1"/>
  <c r="AU49" i="19"/>
  <c r="AU48" i="19" s="1"/>
  <c r="AU58" i="19"/>
  <c r="AU62" i="19"/>
  <c r="AU63" i="19"/>
  <c r="AU59" i="19"/>
  <c r="AT57" i="19"/>
  <c r="AV30" i="19"/>
  <c r="AU36" i="19"/>
  <c r="AU6" i="12"/>
  <c r="AY8" i="20" l="1"/>
  <c r="AY7" i="20"/>
  <c r="AY9" i="20"/>
  <c r="AM26" i="21"/>
  <c r="AM27" i="21" s="1"/>
  <c r="AM28" i="21" s="1"/>
  <c r="AL46" i="22"/>
  <c r="AN25" i="21" s="1"/>
  <c r="AN24" i="21"/>
  <c r="AK49" i="22"/>
  <c r="T23" i="12"/>
  <c r="T23" i="23" s="1"/>
  <c r="T24" i="23" s="1"/>
  <c r="T25" i="23" s="1"/>
  <c r="T22" i="23"/>
  <c r="AI32" i="22"/>
  <c r="AK30" i="22"/>
  <c r="AK29" i="22" s="1"/>
  <c r="AK28" i="22" s="1"/>
  <c r="T27" i="12"/>
  <c r="T27" i="23" s="1"/>
  <c r="R12" i="22"/>
  <c r="AY6" i="20"/>
  <c r="AU57" i="19"/>
  <c r="AV53" i="19"/>
  <c r="AV52" i="19" s="1"/>
  <c r="AV49" i="19"/>
  <c r="AV48" i="19" s="1"/>
  <c r="AV58" i="19"/>
  <c r="AV62" i="19"/>
  <c r="AV63" i="19"/>
  <c r="AV59" i="19"/>
  <c r="AU61" i="19"/>
  <c r="AW30" i="19"/>
  <c r="AV36" i="19"/>
  <c r="AV6" i="12"/>
  <c r="AZ8" i="20" l="1"/>
  <c r="AZ7" i="20"/>
  <c r="AZ9" i="20"/>
  <c r="AL45" i="22"/>
  <c r="AM47" i="22" s="1"/>
  <c r="AM46" i="22" s="1"/>
  <c r="AO24" i="21"/>
  <c r="AN26" i="21"/>
  <c r="AN27" i="21" s="1"/>
  <c r="AN28" i="21" s="1"/>
  <c r="AL49" i="22"/>
  <c r="AJ32" i="22"/>
  <c r="AL30" i="22"/>
  <c r="AL29" i="22" s="1"/>
  <c r="AL28" i="22" s="1"/>
  <c r="S14" i="22"/>
  <c r="R16" i="22"/>
  <c r="AZ6" i="20"/>
  <c r="AV57" i="19"/>
  <c r="AV61" i="19"/>
  <c r="AW53" i="19"/>
  <c r="AW52" i="19" s="1"/>
  <c r="AW49" i="19"/>
  <c r="AW48" i="19" s="1"/>
  <c r="AW58" i="19"/>
  <c r="AW59" i="19"/>
  <c r="AW62" i="19"/>
  <c r="AW63" i="19"/>
  <c r="AX30" i="19"/>
  <c r="AW36" i="19"/>
  <c r="AW6" i="12"/>
  <c r="BA8" i="20" l="1"/>
  <c r="BA7" i="20"/>
  <c r="BA9" i="20"/>
  <c r="AO25" i="21"/>
  <c r="AM45" i="22"/>
  <c r="AN47" i="22" s="1"/>
  <c r="AO26" i="21"/>
  <c r="AO27" i="21" s="1"/>
  <c r="AO28" i="21" s="1"/>
  <c r="AN46" i="22"/>
  <c r="AP25" i="21" s="1"/>
  <c r="AP24" i="21"/>
  <c r="AN45" i="22"/>
  <c r="AO47" i="22" s="1"/>
  <c r="AM49" i="22"/>
  <c r="AK32" i="22"/>
  <c r="AM30" i="22"/>
  <c r="AM29" i="22" s="1"/>
  <c r="AM28" i="22" s="1"/>
  <c r="Q38" i="19"/>
  <c r="Q35" i="19" s="1"/>
  <c r="Q42" i="19"/>
  <c r="Q39" i="19" s="1"/>
  <c r="S13" i="22"/>
  <c r="U22" i="12"/>
  <c r="BA6" i="20"/>
  <c r="AW57" i="19"/>
  <c r="AW61" i="19"/>
  <c r="AX59" i="19"/>
  <c r="AX53" i="19"/>
  <c r="AX52" i="19" s="1"/>
  <c r="AX49" i="19"/>
  <c r="AX48" i="19" s="1"/>
  <c r="AX58" i="19"/>
  <c r="AX62" i="19"/>
  <c r="AX63" i="19"/>
  <c r="AY30" i="19"/>
  <c r="AX36" i="19"/>
  <c r="AX6" i="12"/>
  <c r="BB8" i="20" l="1"/>
  <c r="BB7" i="20"/>
  <c r="BB9" i="20"/>
  <c r="AP26" i="21"/>
  <c r="AP27" i="21" s="1"/>
  <c r="AP28" i="21" s="1"/>
  <c r="AO46" i="22"/>
  <c r="AQ25" i="21" s="1"/>
  <c r="AQ24" i="21"/>
  <c r="AO45" i="22"/>
  <c r="AP47" i="22" s="1"/>
  <c r="AN49" i="22"/>
  <c r="U23" i="12"/>
  <c r="U23" i="23" s="1"/>
  <c r="U24" i="23" s="1"/>
  <c r="U25" i="23" s="1"/>
  <c r="U22" i="23"/>
  <c r="AL32" i="22"/>
  <c r="AN30" i="22"/>
  <c r="AN29" i="22" s="1"/>
  <c r="AN28" i="22" s="1"/>
  <c r="U27" i="12"/>
  <c r="U27" i="23" s="1"/>
  <c r="S12" i="22"/>
  <c r="BB6" i="20"/>
  <c r="AX57" i="19"/>
  <c r="AX61" i="19"/>
  <c r="AY59" i="19"/>
  <c r="AY53" i="19"/>
  <c r="AY52" i="19" s="1"/>
  <c r="AY49" i="19"/>
  <c r="AY48" i="19" s="1"/>
  <c r="AY58" i="19"/>
  <c r="AY62" i="19"/>
  <c r="AY63" i="19"/>
  <c r="AZ30" i="19"/>
  <c r="AY36" i="19"/>
  <c r="AY6" i="12"/>
  <c r="BC7" i="20" l="1"/>
  <c r="BC9" i="20"/>
  <c r="BC8" i="20"/>
  <c r="AQ26" i="21"/>
  <c r="AQ27" i="21" s="1"/>
  <c r="AQ28" i="21" s="1"/>
  <c r="AP46" i="22"/>
  <c r="AR25" i="21" s="1"/>
  <c r="AR24" i="21"/>
  <c r="AO49" i="22"/>
  <c r="AP45" i="22"/>
  <c r="AQ47" i="22" s="1"/>
  <c r="AM32" i="22"/>
  <c r="AO30" i="22"/>
  <c r="AO29" i="22" s="1"/>
  <c r="AO28" i="22" s="1"/>
  <c r="T14" i="22"/>
  <c r="S16" i="22"/>
  <c r="BC6" i="20"/>
  <c r="AY57" i="19"/>
  <c r="AY61" i="19"/>
  <c r="AZ49" i="19"/>
  <c r="AZ48" i="19" s="1"/>
  <c r="AZ58" i="19"/>
  <c r="AZ59" i="19"/>
  <c r="AZ53" i="19"/>
  <c r="AZ52" i="19" s="1"/>
  <c r="AZ62" i="19"/>
  <c r="AZ63" i="19"/>
  <c r="BA30" i="19"/>
  <c r="AZ36" i="19"/>
  <c r="AZ6" i="12"/>
  <c r="BD7" i="20" l="1"/>
  <c r="BD9" i="20"/>
  <c r="BD8" i="20"/>
  <c r="AQ46" i="22"/>
  <c r="AS25" i="21" s="1"/>
  <c r="AS24" i="21"/>
  <c r="AS26" i="21" s="1"/>
  <c r="AS27" i="21" s="1"/>
  <c r="AR26" i="21"/>
  <c r="AR27" i="21" s="1"/>
  <c r="AR28" i="21" s="1"/>
  <c r="AP49" i="22"/>
  <c r="AQ45" i="22"/>
  <c r="AR47" i="22" s="1"/>
  <c r="AP30" i="22"/>
  <c r="AP29" i="22" s="1"/>
  <c r="AP28" i="22" s="1"/>
  <c r="AN32" i="22"/>
  <c r="R38" i="19"/>
  <c r="R35" i="19" s="1"/>
  <c r="R42" i="19"/>
  <c r="R39" i="19" s="1"/>
  <c r="T13" i="22"/>
  <c r="V22" i="12"/>
  <c r="BD6" i="20"/>
  <c r="BA49" i="19"/>
  <c r="BA48" i="19" s="1"/>
  <c r="BA58" i="19"/>
  <c r="BA59" i="19"/>
  <c r="BA63" i="19"/>
  <c r="BA53" i="19"/>
  <c r="BA52" i="19" s="1"/>
  <c r="BA62" i="19"/>
  <c r="AZ61" i="19"/>
  <c r="AZ57" i="19"/>
  <c r="BB30" i="19"/>
  <c r="BA36" i="19"/>
  <c r="BA6" i="12"/>
  <c r="BE7" i="20" l="1"/>
  <c r="BE9" i="20"/>
  <c r="BE8" i="20"/>
  <c r="AS28" i="21"/>
  <c r="AR46" i="22"/>
  <c r="AT25" i="21" s="1"/>
  <c r="AT24" i="21"/>
  <c r="AQ49" i="22"/>
  <c r="AR45" i="22"/>
  <c r="AS47" i="22" s="1"/>
  <c r="V23" i="12"/>
  <c r="V23" i="23" s="1"/>
  <c r="V24" i="23" s="1"/>
  <c r="V25" i="23" s="1"/>
  <c r="V22" i="23"/>
  <c r="AO32" i="22"/>
  <c r="AQ30" i="22"/>
  <c r="AQ29" i="22" s="1"/>
  <c r="AQ28" i="22" s="1"/>
  <c r="T12" i="22"/>
  <c r="V27" i="12"/>
  <c r="V27" i="23" s="1"/>
  <c r="BE6" i="20"/>
  <c r="BA57" i="19"/>
  <c r="BA61" i="19"/>
  <c r="BB53" i="19"/>
  <c r="BB52" i="19" s="1"/>
  <c r="BB49" i="19"/>
  <c r="BB48" i="19" s="1"/>
  <c r="BB58" i="19"/>
  <c r="BB59" i="19"/>
  <c r="BB63" i="19"/>
  <c r="BB62" i="19"/>
  <c r="BC30" i="19"/>
  <c r="BB36" i="19"/>
  <c r="BB6" i="12"/>
  <c r="BF7" i="20" l="1"/>
  <c r="BF9" i="20"/>
  <c r="BF8" i="20"/>
  <c r="AT26" i="21"/>
  <c r="AT27" i="21" s="1"/>
  <c r="AT28" i="21" s="1"/>
  <c r="AS46" i="22"/>
  <c r="AU25" i="21" s="1"/>
  <c r="AU24" i="21"/>
  <c r="AR49" i="22"/>
  <c r="AS45" i="22"/>
  <c r="AT47" i="22" s="1"/>
  <c r="AR30" i="22"/>
  <c r="AR29" i="22" s="1"/>
  <c r="AR28" i="22" s="1"/>
  <c r="AP32" i="22"/>
  <c r="T16" i="22"/>
  <c r="U14" i="22"/>
  <c r="BF6" i="20"/>
  <c r="BB57" i="19"/>
  <c r="BB61" i="19"/>
  <c r="BC53" i="19"/>
  <c r="BC52" i="19" s="1"/>
  <c r="BC49" i="19"/>
  <c r="BC48" i="19" s="1"/>
  <c r="BC58" i="19"/>
  <c r="BC62" i="19"/>
  <c r="BC59" i="19"/>
  <c r="BC63" i="19"/>
  <c r="BD30" i="19"/>
  <c r="BC36" i="19"/>
  <c r="BC6" i="12"/>
  <c r="BG8" i="20" l="1"/>
  <c r="BG7" i="20"/>
  <c r="BG9" i="20"/>
  <c r="AT46" i="22"/>
  <c r="AV25" i="21" s="1"/>
  <c r="AV24" i="21"/>
  <c r="AU26" i="21"/>
  <c r="AU27" i="21" s="1"/>
  <c r="AU28" i="21" s="1"/>
  <c r="AS49" i="22"/>
  <c r="AT45" i="22"/>
  <c r="AU47" i="22" s="1"/>
  <c r="AQ32" i="22"/>
  <c r="AS30" i="22"/>
  <c r="AS29" i="22" s="1"/>
  <c r="AS28" i="22" s="1"/>
  <c r="S38" i="19"/>
  <c r="S35" i="19" s="1"/>
  <c r="S42" i="19"/>
  <c r="S39" i="19" s="1"/>
  <c r="U13" i="22"/>
  <c r="W22" i="12"/>
  <c r="BG6" i="20"/>
  <c r="BC61" i="19"/>
  <c r="BD53" i="19"/>
  <c r="BD52" i="19" s="1"/>
  <c r="BD49" i="19"/>
  <c r="BD48" i="19" s="1"/>
  <c r="BD58" i="19"/>
  <c r="BD62" i="19"/>
  <c r="BD59" i="19"/>
  <c r="BD63" i="19"/>
  <c r="BC57" i="19"/>
  <c r="BE30" i="19"/>
  <c r="BD36" i="19"/>
  <c r="BD6" i="12"/>
  <c r="BH8" i="20" l="1"/>
  <c r="BH7" i="20"/>
  <c r="BH9" i="20"/>
  <c r="AV26" i="21"/>
  <c r="AV27" i="21" s="1"/>
  <c r="AV28" i="21" s="1"/>
  <c r="AU46" i="22"/>
  <c r="AW25" i="21" s="1"/>
  <c r="AW24" i="21"/>
  <c r="AT49" i="22"/>
  <c r="W23" i="12"/>
  <c r="W23" i="23" s="1"/>
  <c r="W24" i="23" s="1"/>
  <c r="W25" i="23" s="1"/>
  <c r="W22" i="23"/>
  <c r="AR32" i="22"/>
  <c r="AT30" i="22"/>
  <c r="AT29" i="22" s="1"/>
  <c r="AT28" i="22" s="1"/>
  <c r="U12" i="22"/>
  <c r="W27" i="12"/>
  <c r="W27" i="23" s="1"/>
  <c r="BH6" i="20"/>
  <c r="BD61" i="19"/>
  <c r="BD57" i="19"/>
  <c r="BE53" i="19"/>
  <c r="BE52" i="19" s="1"/>
  <c r="BE49" i="19"/>
  <c r="BE48" i="19" s="1"/>
  <c r="BE58" i="19"/>
  <c r="BE62" i="19"/>
  <c r="BE59" i="19"/>
  <c r="BE63" i="19"/>
  <c r="BF30" i="19"/>
  <c r="BE36" i="19"/>
  <c r="BE6" i="12"/>
  <c r="BI8" i="20" l="1"/>
  <c r="BI7" i="20"/>
  <c r="BI9" i="20"/>
  <c r="AU45" i="22"/>
  <c r="AV47" i="22" s="1"/>
  <c r="AV46" i="22"/>
  <c r="AX25" i="21" s="1"/>
  <c r="AX24" i="21"/>
  <c r="AW26" i="21"/>
  <c r="AW27" i="21" s="1"/>
  <c r="AW28" i="21" s="1"/>
  <c r="AV45" i="22"/>
  <c r="AW47" i="22" s="1"/>
  <c r="AU49" i="22"/>
  <c r="AS32" i="22"/>
  <c r="AU30" i="22"/>
  <c r="AU29" i="22" s="1"/>
  <c r="AU28" i="22" s="1"/>
  <c r="V14" i="22"/>
  <c r="U16" i="22"/>
  <c r="BI6" i="20"/>
  <c r="BE61" i="19"/>
  <c r="BE57" i="19"/>
  <c r="BF53" i="19"/>
  <c r="BF52" i="19" s="1"/>
  <c r="BF49" i="19"/>
  <c r="BF48" i="19" s="1"/>
  <c r="BF62" i="19"/>
  <c r="BF58" i="19"/>
  <c r="BF59" i="19"/>
  <c r="BF63" i="19"/>
  <c r="BG30" i="19"/>
  <c r="BF36" i="19"/>
  <c r="BF6" i="12"/>
  <c r="BJ8" i="20" l="1"/>
  <c r="BJ7" i="20"/>
  <c r="BJ9" i="20"/>
  <c r="AW46" i="22"/>
  <c r="AY25" i="21" s="1"/>
  <c r="AY24" i="21"/>
  <c r="AY26" i="21" s="1"/>
  <c r="AY27" i="21" s="1"/>
  <c r="AX26" i="21"/>
  <c r="AX27" i="21" s="1"/>
  <c r="AX28" i="21" s="1"/>
  <c r="AV49" i="22"/>
  <c r="AW45" i="22"/>
  <c r="AX47" i="22" s="1"/>
  <c r="AT32" i="22"/>
  <c r="AV30" i="22"/>
  <c r="AV29" i="22" s="1"/>
  <c r="AV28" i="22" s="1"/>
  <c r="T42" i="19"/>
  <c r="T39" i="19" s="1"/>
  <c r="T38" i="19"/>
  <c r="T35" i="19" s="1"/>
  <c r="V13" i="22"/>
  <c r="X22" i="12"/>
  <c r="BJ6" i="20"/>
  <c r="BF61" i="19"/>
  <c r="BF57" i="19"/>
  <c r="BG59" i="19"/>
  <c r="BG53" i="19"/>
  <c r="BG52" i="19" s="1"/>
  <c r="BG49" i="19"/>
  <c r="BG48" i="19" s="1"/>
  <c r="BG62" i="19"/>
  <c r="BG58" i="19"/>
  <c r="BG63" i="19"/>
  <c r="BH30" i="19"/>
  <c r="BG36" i="19"/>
  <c r="BG6" i="12"/>
  <c r="BK7" i="20" l="1"/>
  <c r="BK9" i="20"/>
  <c r="BK8" i="20"/>
  <c r="AY28" i="21"/>
  <c r="AX46" i="22"/>
  <c r="AZ25" i="21" s="1"/>
  <c r="AZ24" i="21"/>
  <c r="AW49" i="22"/>
  <c r="AX45" i="22"/>
  <c r="AY47" i="22" s="1"/>
  <c r="X23" i="12"/>
  <c r="X23" i="23" s="1"/>
  <c r="X24" i="23" s="1"/>
  <c r="X25" i="23" s="1"/>
  <c r="X22" i="23"/>
  <c r="AW30" i="22"/>
  <c r="AW29" i="22" s="1"/>
  <c r="AW28" i="22" s="1"/>
  <c r="AU32" i="22"/>
  <c r="V12" i="22"/>
  <c r="X27" i="12"/>
  <c r="X27" i="23" s="1"/>
  <c r="BK6" i="20"/>
  <c r="BG57" i="19"/>
  <c r="BG61" i="19"/>
  <c r="BH49" i="19"/>
  <c r="BH48" i="19" s="1"/>
  <c r="BH58" i="19"/>
  <c r="BH59" i="19"/>
  <c r="BH53" i="19"/>
  <c r="BH52" i="19" s="1"/>
  <c r="BH62" i="19"/>
  <c r="BH63" i="19"/>
  <c r="BI30" i="19"/>
  <c r="BH36" i="19"/>
  <c r="BH6" i="12"/>
  <c r="BL7" i="20" l="1"/>
  <c r="BL9" i="20"/>
  <c r="BL8" i="20"/>
  <c r="AZ26" i="21"/>
  <c r="AZ27" i="21" s="1"/>
  <c r="AZ28" i="21" s="1"/>
  <c r="AY46" i="22"/>
  <c r="BA25" i="21" s="1"/>
  <c r="BA24" i="21"/>
  <c r="AX49" i="22"/>
  <c r="AY45" i="22"/>
  <c r="AZ47" i="22" s="1"/>
  <c r="AX30" i="22"/>
  <c r="AX29" i="22" s="1"/>
  <c r="AX28" i="22" s="1"/>
  <c r="AV32" i="22"/>
  <c r="W14" i="22"/>
  <c r="V16" i="22"/>
  <c r="BL6" i="20"/>
  <c r="BI49" i="19"/>
  <c r="BI48" i="19" s="1"/>
  <c r="BI58" i="19"/>
  <c r="BI59" i="19"/>
  <c r="BI63" i="19"/>
  <c r="BI53" i="19"/>
  <c r="BI52" i="19" s="1"/>
  <c r="BI62" i="19"/>
  <c r="BH61" i="19"/>
  <c r="BH57" i="19"/>
  <c r="BJ30" i="19"/>
  <c r="BI36" i="19"/>
  <c r="BI6" i="12"/>
  <c r="BM7" i="20" l="1"/>
  <c r="BM9" i="20"/>
  <c r="BM8" i="20"/>
  <c r="AZ46" i="22"/>
  <c r="BB25" i="21" s="1"/>
  <c r="BB24" i="21"/>
  <c r="BB26" i="21" s="1"/>
  <c r="BB27" i="21" s="1"/>
  <c r="BA26" i="21"/>
  <c r="BA27" i="21" s="1"/>
  <c r="BA28" i="21" s="1"/>
  <c r="AY49" i="22"/>
  <c r="AZ45" i="22"/>
  <c r="BA47" i="22" s="1"/>
  <c r="AW32" i="22"/>
  <c r="AY30" i="22"/>
  <c r="AY29" i="22" s="1"/>
  <c r="AY28" i="22" s="1"/>
  <c r="U42" i="19"/>
  <c r="U39" i="19" s="1"/>
  <c r="U38" i="19"/>
  <c r="U35" i="19" s="1"/>
  <c r="W13" i="22"/>
  <c r="Y22" i="12"/>
  <c r="BM6" i="20"/>
  <c r="BI61" i="19"/>
  <c r="BI57" i="19"/>
  <c r="BJ53" i="19"/>
  <c r="BJ52" i="19" s="1"/>
  <c r="BJ49" i="19"/>
  <c r="BJ48" i="19" s="1"/>
  <c r="BJ58" i="19"/>
  <c r="BJ63" i="19"/>
  <c r="BJ59" i="19"/>
  <c r="BJ62" i="19"/>
  <c r="BK30" i="19"/>
  <c r="BJ36" i="19"/>
  <c r="BJ6" i="12"/>
  <c r="BN7" i="20" l="1"/>
  <c r="BN9" i="20"/>
  <c r="BN8" i="20"/>
  <c r="BB28" i="21"/>
  <c r="BA46" i="22"/>
  <c r="BC25" i="21" s="1"/>
  <c r="BC24" i="21"/>
  <c r="AZ49" i="22"/>
  <c r="BA45" i="22"/>
  <c r="BB47" i="22" s="1"/>
  <c r="Y23" i="12"/>
  <c r="Y23" i="23" s="1"/>
  <c r="Y24" i="23" s="1"/>
  <c r="Y25" i="23" s="1"/>
  <c r="Y22" i="23"/>
  <c r="AX32" i="22"/>
  <c r="AZ30" i="22"/>
  <c r="AZ29" i="22" s="1"/>
  <c r="AZ28" i="22" s="1"/>
  <c r="W12" i="22"/>
  <c r="Y27" i="12"/>
  <c r="Y27" i="23" s="1"/>
  <c r="BN6" i="20"/>
  <c r="BJ61" i="19"/>
  <c r="BJ57" i="19"/>
  <c r="BK53" i="19"/>
  <c r="BK52" i="19" s="1"/>
  <c r="BK49" i="19"/>
  <c r="BK48" i="19" s="1"/>
  <c r="BK58" i="19"/>
  <c r="BK62" i="19"/>
  <c r="BK63" i="19"/>
  <c r="BK59" i="19"/>
  <c r="BL30" i="19"/>
  <c r="BK36" i="19"/>
  <c r="BK6" i="12"/>
  <c r="BO8" i="20" l="1"/>
  <c r="BO7" i="20"/>
  <c r="BO9" i="20"/>
  <c r="BC26" i="21"/>
  <c r="BC27" i="21" s="1"/>
  <c r="BC28" i="21" s="1"/>
  <c r="BB46" i="22"/>
  <c r="BD25" i="21" s="1"/>
  <c r="BD24" i="21"/>
  <c r="BA49" i="22"/>
  <c r="BB45" i="22"/>
  <c r="BC47" i="22" s="1"/>
  <c r="AY32" i="22"/>
  <c r="BA30" i="22"/>
  <c r="BA29" i="22" s="1"/>
  <c r="BA28" i="22" s="1"/>
  <c r="X14" i="22"/>
  <c r="W16" i="22"/>
  <c r="BO6" i="20"/>
  <c r="BL53" i="19"/>
  <c r="BL52" i="19" s="1"/>
  <c r="BL49" i="19"/>
  <c r="BL48" i="19" s="1"/>
  <c r="BL58" i="19"/>
  <c r="BL59" i="19"/>
  <c r="BL62" i="19"/>
  <c r="BL63" i="19"/>
  <c r="BK61" i="19"/>
  <c r="BK57" i="19"/>
  <c r="BM30" i="19"/>
  <c r="BL36" i="19"/>
  <c r="BL6" i="12"/>
  <c r="BP8" i="20" l="1"/>
  <c r="BP7" i="20"/>
  <c r="BP9" i="20"/>
  <c r="BD26" i="21"/>
  <c r="BD27" i="21" s="1"/>
  <c r="BD28" i="21" s="1"/>
  <c r="BC46" i="22"/>
  <c r="BE25" i="21" s="1"/>
  <c r="BE24" i="21"/>
  <c r="BE26" i="21" s="1"/>
  <c r="BE27" i="21" s="1"/>
  <c r="BE28" i="21" s="1"/>
  <c r="BB49" i="22"/>
  <c r="BC45" i="22"/>
  <c r="BD47" i="22" s="1"/>
  <c r="AZ32" i="22"/>
  <c r="BB30" i="22"/>
  <c r="BB29" i="22" s="1"/>
  <c r="BB28" i="22" s="1"/>
  <c r="V38" i="19"/>
  <c r="V35" i="19" s="1"/>
  <c r="V42" i="19"/>
  <c r="V39" i="19" s="1"/>
  <c r="X13" i="22"/>
  <c r="Z22" i="12"/>
  <c r="BP6" i="20"/>
  <c r="BL61" i="19"/>
  <c r="BL57" i="19"/>
  <c r="BM53" i="19"/>
  <c r="BM52" i="19" s="1"/>
  <c r="BM49" i="19"/>
  <c r="BM48" i="19" s="1"/>
  <c r="BM58" i="19"/>
  <c r="BM59" i="19"/>
  <c r="BM62" i="19"/>
  <c r="BM63" i="19"/>
  <c r="BN30" i="19"/>
  <c r="BM36" i="19"/>
  <c r="BM6" i="12"/>
  <c r="BQ8" i="20" l="1"/>
  <c r="BQ7" i="20"/>
  <c r="BQ9" i="20"/>
  <c r="BD46" i="22"/>
  <c r="BF25" i="21" s="1"/>
  <c r="BF24" i="21"/>
  <c r="BC49" i="22"/>
  <c r="BD45" i="22"/>
  <c r="BE47" i="22" s="1"/>
  <c r="Z23" i="12"/>
  <c r="Z23" i="23" s="1"/>
  <c r="Z24" i="23" s="1"/>
  <c r="Z25" i="23" s="1"/>
  <c r="Z22" i="23"/>
  <c r="BA32" i="22"/>
  <c r="BC30" i="22"/>
  <c r="BC29" i="22" s="1"/>
  <c r="BC28" i="22" s="1"/>
  <c r="Z27" i="12"/>
  <c r="Z27" i="23" s="1"/>
  <c r="X12" i="22"/>
  <c r="BQ6" i="20"/>
  <c r="BM57" i="19"/>
  <c r="BN53" i="19"/>
  <c r="BN52" i="19" s="1"/>
  <c r="BN49" i="19"/>
  <c r="BN59" i="19"/>
  <c r="BN62" i="19"/>
  <c r="BN63" i="19"/>
  <c r="BN58" i="19"/>
  <c r="BM61" i="19"/>
  <c r="BO30" i="19"/>
  <c r="BN36" i="19"/>
  <c r="BN6" i="12"/>
  <c r="BR8" i="20" l="1"/>
  <c r="BR7" i="20"/>
  <c r="BR9" i="20"/>
  <c r="BF26" i="21"/>
  <c r="BF27" i="21" s="1"/>
  <c r="BF28" i="21" s="1"/>
  <c r="BE46" i="22"/>
  <c r="BG25" i="21" s="1"/>
  <c r="BG24" i="21"/>
  <c r="BD49" i="22"/>
  <c r="BE45" i="22"/>
  <c r="BF47" i="22" s="1"/>
  <c r="BB32" i="22"/>
  <c r="BD30" i="22"/>
  <c r="BD29" i="22" s="1"/>
  <c r="BD28" i="22" s="1"/>
  <c r="Y14" i="22"/>
  <c r="X16" i="22"/>
  <c r="BR6" i="20"/>
  <c r="BN57" i="19"/>
  <c r="BN48" i="19"/>
  <c r="BO53" i="19"/>
  <c r="BO52" i="19" s="1"/>
  <c r="BO49" i="19"/>
  <c r="BO48" i="19" s="1"/>
  <c r="BO58" i="19"/>
  <c r="BO59" i="19"/>
  <c r="BO62" i="19"/>
  <c r="BO63" i="19"/>
  <c r="BN61" i="19"/>
  <c r="BP30" i="19"/>
  <c r="BO36" i="19"/>
  <c r="BO6" i="12"/>
  <c r="BS7" i="20" l="1"/>
  <c r="BS9" i="20"/>
  <c r="BS8" i="20"/>
  <c r="BF46" i="22"/>
  <c r="BH25" i="21" s="1"/>
  <c r="BH24" i="21"/>
  <c r="BG26" i="21"/>
  <c r="BG27" i="21" s="1"/>
  <c r="BG28" i="21" s="1"/>
  <c r="BE49" i="22"/>
  <c r="BC32" i="22"/>
  <c r="BE30" i="22"/>
  <c r="BE29" i="22" s="1"/>
  <c r="BE28" i="22" s="1"/>
  <c r="W38" i="19"/>
  <c r="W35" i="19" s="1"/>
  <c r="W42" i="19"/>
  <c r="W39" i="19" s="1"/>
  <c r="Y13" i="22"/>
  <c r="AA22" i="12"/>
  <c r="BS6" i="20"/>
  <c r="BO57" i="19"/>
  <c r="BP49" i="19"/>
  <c r="BP48" i="19" s="1"/>
  <c r="BP58" i="19"/>
  <c r="BP59" i="19"/>
  <c r="BP53" i="19"/>
  <c r="BP52" i="19" s="1"/>
  <c r="BP62" i="19"/>
  <c r="BP63" i="19"/>
  <c r="BO61" i="19"/>
  <c r="BQ30" i="19"/>
  <c r="BP36" i="19"/>
  <c r="BP6" i="12"/>
  <c r="BT7" i="20" l="1"/>
  <c r="BT9" i="20"/>
  <c r="BT8" i="20"/>
  <c r="BF45" i="22"/>
  <c r="BG47" i="22" s="1"/>
  <c r="BH26" i="21"/>
  <c r="BH27" i="21" s="1"/>
  <c r="BH28" i="21" s="1"/>
  <c r="BG46" i="22"/>
  <c r="BI25" i="21" s="1"/>
  <c r="BI24" i="21"/>
  <c r="BF49" i="22"/>
  <c r="BG45" i="22"/>
  <c r="BH47" i="22" s="1"/>
  <c r="AA23" i="12"/>
  <c r="AA23" i="23" s="1"/>
  <c r="AA24" i="23" s="1"/>
  <c r="AA25" i="23" s="1"/>
  <c r="AA22" i="23"/>
  <c r="BF30" i="22"/>
  <c r="BF29" i="22" s="1"/>
  <c r="BF28" i="22" s="1"/>
  <c r="BD32" i="22"/>
  <c r="Y12" i="22"/>
  <c r="AA27" i="12"/>
  <c r="AA27" i="23" s="1"/>
  <c r="BT6" i="20"/>
  <c r="BQ49" i="19"/>
  <c r="BQ58" i="19"/>
  <c r="B79" i="19" s="1"/>
  <c r="BQ63" i="19"/>
  <c r="B84" i="19" s="1"/>
  <c r="BQ59" i="19"/>
  <c r="B80" i="19" s="1"/>
  <c r="BQ53" i="19"/>
  <c r="BQ52" i="19" s="1"/>
  <c r="B73" i="19" s="1"/>
  <c r="BQ62" i="19"/>
  <c r="B83" i="19" s="1"/>
  <c r="BP61" i="19"/>
  <c r="BP57" i="19"/>
  <c r="BR30" i="19"/>
  <c r="BQ36" i="19"/>
  <c r="B15" i="19" s="1"/>
  <c r="BQ6" i="12"/>
  <c r="BU7" i="20" l="1"/>
  <c r="BU9" i="20"/>
  <c r="BU8" i="20"/>
  <c r="BI26" i="21"/>
  <c r="BI27" i="21" s="1"/>
  <c r="BI28" i="21" s="1"/>
  <c r="BH46" i="22"/>
  <c r="BJ25" i="21" s="1"/>
  <c r="BJ24" i="21"/>
  <c r="BG49" i="22"/>
  <c r="BQ48" i="19"/>
  <c r="B69" i="19" s="1"/>
  <c r="B70" i="19"/>
  <c r="B75" i="19"/>
  <c r="BG30" i="22"/>
  <c r="BG29" i="22" s="1"/>
  <c r="BG28" i="22" s="1"/>
  <c r="BE32" i="22"/>
  <c r="Z14" i="22"/>
  <c r="Y16" i="22"/>
  <c r="BU6" i="20"/>
  <c r="BQ61" i="19"/>
  <c r="B82" i="19" s="1"/>
  <c r="BQ57" i="19"/>
  <c r="B78" i="19" s="1"/>
  <c r="BR53" i="19"/>
  <c r="BR52" i="19" s="1"/>
  <c r="BR49" i="19"/>
  <c r="BR48" i="19" s="1"/>
  <c r="BR58" i="19"/>
  <c r="BR63" i="19"/>
  <c r="BR59" i="19"/>
  <c r="BR62" i="19"/>
  <c r="BS30" i="19"/>
  <c r="BR36" i="19"/>
  <c r="BR6" i="12"/>
  <c r="BV7" i="20" l="1"/>
  <c r="BV9" i="20"/>
  <c r="BV8" i="20"/>
  <c r="BH45" i="22"/>
  <c r="BI47" i="22" s="1"/>
  <c r="BI46" i="22"/>
  <c r="BK25" i="21" s="1"/>
  <c r="BK24" i="21"/>
  <c r="BJ26" i="21"/>
  <c r="BJ27" i="21" s="1"/>
  <c r="BJ28" i="21" s="1"/>
  <c r="BH49" i="22"/>
  <c r="BH30" i="22"/>
  <c r="BH29" i="22" s="1"/>
  <c r="BH28" i="22" s="1"/>
  <c r="BF32" i="22"/>
  <c r="X38" i="19"/>
  <c r="X35" i="19" s="1"/>
  <c r="X42" i="19"/>
  <c r="X39" i="19" s="1"/>
  <c r="Z13" i="22"/>
  <c r="AB22" i="12"/>
  <c r="BV6" i="20"/>
  <c r="BS53" i="19"/>
  <c r="BS52" i="19" s="1"/>
  <c r="BS49" i="19"/>
  <c r="BS48" i="19" s="1"/>
  <c r="BS58" i="19"/>
  <c r="BS62" i="19"/>
  <c r="BS63" i="19"/>
  <c r="BS59" i="19"/>
  <c r="BR61" i="19"/>
  <c r="BR57" i="19"/>
  <c r="BT30" i="19"/>
  <c r="BS36" i="19"/>
  <c r="BS6" i="12"/>
  <c r="BW8" i="20" l="1"/>
  <c r="BW7" i="20"/>
  <c r="BW9" i="20"/>
  <c r="BI45" i="22"/>
  <c r="BJ47" i="22" s="1"/>
  <c r="BK26" i="21"/>
  <c r="BK27" i="21" s="1"/>
  <c r="BK28" i="21" s="1"/>
  <c r="BJ46" i="22"/>
  <c r="BL25" i="21" s="1"/>
  <c r="BL24" i="21"/>
  <c r="BI49" i="22"/>
  <c r="BJ45" i="22"/>
  <c r="BK47" i="22" s="1"/>
  <c r="AB23" i="12"/>
  <c r="AB23" i="23" s="1"/>
  <c r="AB24" i="23" s="1"/>
  <c r="AB25" i="23" s="1"/>
  <c r="AB22" i="23"/>
  <c r="BG32" i="22"/>
  <c r="BI30" i="22"/>
  <c r="BI29" i="22" s="1"/>
  <c r="BI28" i="22" s="1"/>
  <c r="AB27" i="12"/>
  <c r="AB27" i="23" s="1"/>
  <c r="Z12" i="22"/>
  <c r="BW6" i="20"/>
  <c r="BS57" i="19"/>
  <c r="BS61" i="19"/>
  <c r="BT53" i="19"/>
  <c r="BT52" i="19" s="1"/>
  <c r="BT49" i="19"/>
  <c r="BT48" i="19" s="1"/>
  <c r="BT58" i="19"/>
  <c r="BT59" i="19"/>
  <c r="BT62" i="19"/>
  <c r="BT63" i="19"/>
  <c r="BU30" i="19"/>
  <c r="BT36" i="19"/>
  <c r="BT6" i="12"/>
  <c r="BX8" i="20" l="1"/>
  <c r="BX7" i="20"/>
  <c r="BX9" i="20"/>
  <c r="BL26" i="21"/>
  <c r="BL27" i="21" s="1"/>
  <c r="BL28" i="21" s="1"/>
  <c r="BK46" i="22"/>
  <c r="BM25" i="21" s="1"/>
  <c r="BM24" i="21"/>
  <c r="BJ49" i="22"/>
  <c r="BK45" i="22"/>
  <c r="BL47" i="22" s="1"/>
  <c r="BH32" i="22"/>
  <c r="Z16" i="22"/>
  <c r="AA14" i="22"/>
  <c r="BX6" i="20"/>
  <c r="BT57" i="19"/>
  <c r="BT61" i="19"/>
  <c r="BU53" i="19"/>
  <c r="BU52" i="19" s="1"/>
  <c r="BU49" i="19"/>
  <c r="BU48" i="19" s="1"/>
  <c r="BU58" i="19"/>
  <c r="BU59" i="19"/>
  <c r="BU62" i="19"/>
  <c r="BU63" i="19"/>
  <c r="BV30" i="19"/>
  <c r="BU36" i="19"/>
  <c r="BU6" i="12"/>
  <c r="BY9" i="20" l="1"/>
  <c r="BY8" i="20"/>
  <c r="BY7" i="20"/>
  <c r="BM26" i="21"/>
  <c r="BM27" i="21" s="1"/>
  <c r="BM28" i="21" s="1"/>
  <c r="BL46" i="22"/>
  <c r="BN25" i="21" s="1"/>
  <c r="BN24" i="21"/>
  <c r="BK49" i="22"/>
  <c r="BL45" i="22"/>
  <c r="BM47" i="22" s="1"/>
  <c r="BJ30" i="22"/>
  <c r="BJ29" i="22" s="1"/>
  <c r="BJ28" i="22" s="1"/>
  <c r="BI32" i="22"/>
  <c r="Y38" i="19"/>
  <c r="Y35" i="19" s="1"/>
  <c r="Y42" i="19"/>
  <c r="Y39" i="19" s="1"/>
  <c r="AA13" i="22"/>
  <c r="AC22" i="12"/>
  <c r="BY6" i="20"/>
  <c r="BU57" i="19"/>
  <c r="BV53" i="19"/>
  <c r="BV52" i="19" s="1"/>
  <c r="BV49" i="19"/>
  <c r="BV48" i="19" s="1"/>
  <c r="BV58" i="19"/>
  <c r="BV59" i="19"/>
  <c r="BV62" i="19"/>
  <c r="BV63" i="19"/>
  <c r="BU61" i="19"/>
  <c r="BW30" i="19"/>
  <c r="BV36" i="19"/>
  <c r="BV6" i="12"/>
  <c r="BZ8" i="20" l="1"/>
  <c r="BZ7" i="20"/>
  <c r="BZ9" i="20"/>
  <c r="BM46" i="22"/>
  <c r="BO25" i="21" s="1"/>
  <c r="BO24" i="21"/>
  <c r="BO26" i="21" s="1"/>
  <c r="BO27" i="21" s="1"/>
  <c r="BN26" i="21"/>
  <c r="BN27" i="21" s="1"/>
  <c r="BN28" i="21" s="1"/>
  <c r="BL49" i="22"/>
  <c r="BM45" i="22"/>
  <c r="BN47" i="22" s="1"/>
  <c r="AC23" i="12"/>
  <c r="AC23" i="23" s="1"/>
  <c r="AC24" i="23" s="1"/>
  <c r="AC25" i="23" s="1"/>
  <c r="AC22" i="23"/>
  <c r="BK30" i="22"/>
  <c r="BK29" i="22" s="1"/>
  <c r="BK28" i="22" s="1"/>
  <c r="BJ32" i="22"/>
  <c r="AA12" i="22"/>
  <c r="AC27" i="12"/>
  <c r="AC27" i="23" s="1"/>
  <c r="BZ6" i="20"/>
  <c r="BV57" i="19"/>
  <c r="BW53" i="19"/>
  <c r="BW52" i="19" s="1"/>
  <c r="BW49" i="19"/>
  <c r="BW48" i="19" s="1"/>
  <c r="BW58" i="19"/>
  <c r="BW59" i="19"/>
  <c r="BW62" i="19"/>
  <c r="BW63" i="19"/>
  <c r="BV61" i="19"/>
  <c r="BX30" i="19"/>
  <c r="BW36" i="19"/>
  <c r="BW6" i="12"/>
  <c r="CA7" i="20" l="1"/>
  <c r="CA9" i="20"/>
  <c r="CA8" i="20"/>
  <c r="BO28" i="21"/>
  <c r="BN46" i="22"/>
  <c r="BP25" i="21" s="1"/>
  <c r="BP24" i="21"/>
  <c r="BM49" i="22"/>
  <c r="BL30" i="22"/>
  <c r="BL29" i="22" s="1"/>
  <c r="BL28" i="22" s="1"/>
  <c r="BK32" i="22"/>
  <c r="AB14" i="22"/>
  <c r="AA16" i="22"/>
  <c r="CA6" i="20"/>
  <c r="BW57" i="19"/>
  <c r="BX49" i="19"/>
  <c r="BX48" i="19" s="1"/>
  <c r="BX58" i="19"/>
  <c r="BX59" i="19"/>
  <c r="BX62" i="19"/>
  <c r="BX53" i="19"/>
  <c r="BX52" i="19" s="1"/>
  <c r="BX63" i="19"/>
  <c r="BW61" i="19"/>
  <c r="BY30" i="19"/>
  <c r="BX36" i="19"/>
  <c r="BX6" i="12"/>
  <c r="CB7" i="20" l="1"/>
  <c r="CB9" i="20"/>
  <c r="CB8" i="20"/>
  <c r="BN45" i="22"/>
  <c r="BO47" i="22" s="1"/>
  <c r="BO46" i="22" s="1"/>
  <c r="BQ24" i="21"/>
  <c r="BP26" i="21"/>
  <c r="BP27" i="21" s="1"/>
  <c r="BP28" i="21" s="1"/>
  <c r="BN49" i="22"/>
  <c r="BM30" i="22"/>
  <c r="BM29" i="22" s="1"/>
  <c r="BM28" i="22" s="1"/>
  <c r="BL32" i="22"/>
  <c r="Z38" i="19"/>
  <c r="Z35" i="19" s="1"/>
  <c r="Z42" i="19"/>
  <c r="Z39" i="19" s="1"/>
  <c r="AB13" i="22"/>
  <c r="AD22" i="12"/>
  <c r="CB6" i="20"/>
  <c r="BY49" i="19"/>
  <c r="BY48" i="19" s="1"/>
  <c r="BY58" i="19"/>
  <c r="BY53" i="19"/>
  <c r="BY52" i="19" s="1"/>
  <c r="BY63" i="19"/>
  <c r="BY59" i="19"/>
  <c r="BY62" i="19"/>
  <c r="BX57" i="19"/>
  <c r="BX61" i="19"/>
  <c r="BZ30" i="19"/>
  <c r="BY36" i="19"/>
  <c r="BY6" i="12"/>
  <c r="CC7" i="20" l="1"/>
  <c r="CC9" i="20"/>
  <c r="CC8" i="20"/>
  <c r="BQ25" i="21"/>
  <c r="BQ26" i="21" s="1"/>
  <c r="BQ27" i="21" s="1"/>
  <c r="BQ28" i="21" s="1"/>
  <c r="BO45" i="22"/>
  <c r="BP47" i="22" s="1"/>
  <c r="BP46" i="22"/>
  <c r="BR25" i="21" s="1"/>
  <c r="BR24" i="21"/>
  <c r="BO49" i="22"/>
  <c r="AD23" i="12"/>
  <c r="AD23" i="23" s="1"/>
  <c r="AD24" i="23" s="1"/>
  <c r="AD25" i="23" s="1"/>
  <c r="AD22" i="23"/>
  <c r="BN30" i="22"/>
  <c r="BN29" i="22" s="1"/>
  <c r="BN28" i="22" s="1"/>
  <c r="BM32" i="22"/>
  <c r="AB12" i="22"/>
  <c r="AD27" i="12"/>
  <c r="AD27" i="23" s="1"/>
  <c r="CC6" i="20"/>
  <c r="BY61" i="19"/>
  <c r="BY57" i="19"/>
  <c r="BZ53" i="19"/>
  <c r="BZ52" i="19" s="1"/>
  <c r="BZ49" i="19"/>
  <c r="BZ48" i="19" s="1"/>
  <c r="BZ58" i="19"/>
  <c r="BZ63" i="19"/>
  <c r="BZ59" i="19"/>
  <c r="BZ62" i="19"/>
  <c r="CA30" i="19"/>
  <c r="BZ36" i="19"/>
  <c r="BZ6" i="12"/>
  <c r="CD7" i="20" l="1"/>
  <c r="CD9" i="20"/>
  <c r="CD8" i="20"/>
  <c r="BP45" i="22"/>
  <c r="BQ47" i="22" s="1"/>
  <c r="BQ46" i="22" s="1"/>
  <c r="BR26" i="21"/>
  <c r="BR27" i="21" s="1"/>
  <c r="BR28" i="21" s="1"/>
  <c r="BZ61" i="19"/>
  <c r="BO30" i="22"/>
  <c r="BO29" i="22" s="1"/>
  <c r="BO28" i="22" s="1"/>
  <c r="BN32" i="22"/>
  <c r="AB16" i="22"/>
  <c r="AC14" i="22"/>
  <c r="CD6" i="20"/>
  <c r="BZ57" i="19"/>
  <c r="CA53" i="19"/>
  <c r="CA52" i="19" s="1"/>
  <c r="CA49" i="19"/>
  <c r="CA48" i="19" s="1"/>
  <c r="CA58" i="19"/>
  <c r="CA62" i="19"/>
  <c r="CA63" i="19"/>
  <c r="CA59" i="19"/>
  <c r="CB30" i="19"/>
  <c r="CA36" i="19"/>
  <c r="CA6" i="12"/>
  <c r="CE8" i="20" l="1"/>
  <c r="CE7" i="20"/>
  <c r="CE9" i="20"/>
  <c r="BS25" i="21"/>
  <c r="BQ45" i="22"/>
  <c r="BR47" i="22" s="1"/>
  <c r="BP49" i="22"/>
  <c r="BS24" i="21"/>
  <c r="BS26" i="21" s="1"/>
  <c r="BS27" i="21" s="1"/>
  <c r="BS28" i="21" s="1"/>
  <c r="BR46" i="22"/>
  <c r="BT25" i="21" s="1"/>
  <c r="BT24" i="21"/>
  <c r="BQ49" i="22"/>
  <c r="BP30" i="22"/>
  <c r="BP29" i="22" s="1"/>
  <c r="BP28" i="22" s="1"/>
  <c r="BQ30" i="22" s="1"/>
  <c r="BQ29" i="22" s="1"/>
  <c r="BO32" i="22"/>
  <c r="AA38" i="19"/>
  <c r="AA35" i="19" s="1"/>
  <c r="AA42" i="19"/>
  <c r="AA39" i="19" s="1"/>
  <c r="AC13" i="22"/>
  <c r="AE22" i="12"/>
  <c r="CE6" i="20"/>
  <c r="CB53" i="19"/>
  <c r="CB52" i="19" s="1"/>
  <c r="CB49" i="19"/>
  <c r="CB48" i="19" s="1"/>
  <c r="CB58" i="19"/>
  <c r="CB59" i="19"/>
  <c r="CB62" i="19"/>
  <c r="CB63" i="19"/>
  <c r="CA61" i="19"/>
  <c r="CA57" i="19"/>
  <c r="CC30" i="19"/>
  <c r="CB36" i="19"/>
  <c r="CB6" i="12"/>
  <c r="CF8" i="20" l="1"/>
  <c r="CF7" i="20"/>
  <c r="CF9" i="20"/>
  <c r="BR45" i="22"/>
  <c r="BS47" i="22" s="1"/>
  <c r="BT26" i="21"/>
  <c r="BT27" i="21" s="1"/>
  <c r="BT28" i="21" s="1"/>
  <c r="BS46" i="22"/>
  <c r="BU25" i="21" s="1"/>
  <c r="BU24" i="21"/>
  <c r="BR49" i="22"/>
  <c r="AE23" i="12"/>
  <c r="AE23" i="23" s="1"/>
  <c r="AE24" i="23" s="1"/>
  <c r="AE25" i="23" s="1"/>
  <c r="AE22" i="23"/>
  <c r="BQ28" i="22"/>
  <c r="BR30" i="22" s="1"/>
  <c r="BR29" i="22" s="1"/>
  <c r="BP32" i="22"/>
  <c r="AE27" i="12"/>
  <c r="AE27" i="23" s="1"/>
  <c r="AC12" i="22"/>
  <c r="CF6" i="20"/>
  <c r="CB57" i="19"/>
  <c r="CB61" i="19"/>
  <c r="CC53" i="19"/>
  <c r="CC52" i="19" s="1"/>
  <c r="CC49" i="19"/>
  <c r="CC48" i="19" s="1"/>
  <c r="CC58" i="19"/>
  <c r="CC59" i="19"/>
  <c r="CC62" i="19"/>
  <c r="CC63" i="19"/>
  <c r="CD30" i="19"/>
  <c r="CC36" i="19"/>
  <c r="CC6" i="12"/>
  <c r="CG9" i="20" l="1"/>
  <c r="CG8" i="20"/>
  <c r="CG7" i="20"/>
  <c r="BS45" i="22"/>
  <c r="BT47" i="22" s="1"/>
  <c r="BU26" i="21"/>
  <c r="BU27" i="21" s="1"/>
  <c r="BU28" i="21" s="1"/>
  <c r="BT46" i="22"/>
  <c r="BV25" i="21" s="1"/>
  <c r="BV24" i="21"/>
  <c r="BS49" i="22"/>
  <c r="BR28" i="22"/>
  <c r="BS30" i="22" s="1"/>
  <c r="BS29" i="22" s="1"/>
  <c r="BQ32" i="22"/>
  <c r="AD14" i="22"/>
  <c r="AC16" i="22"/>
  <c r="CG6" i="20"/>
  <c r="CD53" i="19"/>
  <c r="CD52" i="19" s="1"/>
  <c r="CD49" i="19"/>
  <c r="CD48" i="19" s="1"/>
  <c r="CD59" i="19"/>
  <c r="CD58" i="19"/>
  <c r="CD62" i="19"/>
  <c r="CD63" i="19"/>
  <c r="CC61" i="19"/>
  <c r="CC57" i="19"/>
  <c r="CE30" i="19"/>
  <c r="CD36" i="19"/>
  <c r="CD6" i="12"/>
  <c r="CH8" i="20" l="1"/>
  <c r="CH7" i="20"/>
  <c r="CH9" i="20"/>
  <c r="BT45" i="22"/>
  <c r="BU47" i="22" s="1"/>
  <c r="BU46" i="22"/>
  <c r="BW25" i="21" s="1"/>
  <c r="BW24" i="21"/>
  <c r="BV26" i="21"/>
  <c r="BV27" i="21" s="1"/>
  <c r="BV28" i="21" s="1"/>
  <c r="BU45" i="22"/>
  <c r="BV47" i="22" s="1"/>
  <c r="BT49" i="22"/>
  <c r="BS28" i="22"/>
  <c r="BT30" i="22" s="1"/>
  <c r="BT29" i="22" s="1"/>
  <c r="BR32" i="22"/>
  <c r="AB38" i="19"/>
  <c r="AB35" i="19" s="1"/>
  <c r="AB42" i="19"/>
  <c r="AB39" i="19" s="1"/>
  <c r="AD13" i="22"/>
  <c r="AF22" i="12"/>
  <c r="CH6" i="20"/>
  <c r="CD57" i="19"/>
  <c r="CD61" i="19"/>
  <c r="CE53" i="19"/>
  <c r="CE52" i="19" s="1"/>
  <c r="CE49" i="19"/>
  <c r="CE48" i="19" s="1"/>
  <c r="CE59" i="19"/>
  <c r="CE58" i="19"/>
  <c r="CE62" i="19"/>
  <c r="CE63" i="19"/>
  <c r="CF30" i="19"/>
  <c r="CE36" i="19"/>
  <c r="CE6" i="12"/>
  <c r="CI7" i="20" l="1"/>
  <c r="CI9" i="20"/>
  <c r="CI8" i="20"/>
  <c r="BW26" i="21"/>
  <c r="BW27" i="21" s="1"/>
  <c r="BW28" i="21" s="1"/>
  <c r="BV46" i="22"/>
  <c r="BX25" i="21" s="1"/>
  <c r="BX24" i="21"/>
  <c r="BU49" i="22"/>
  <c r="BV45" i="22"/>
  <c r="BW47" i="22" s="1"/>
  <c r="AF23" i="12"/>
  <c r="AF23" i="23" s="1"/>
  <c r="AF24" i="23" s="1"/>
  <c r="AF25" i="23" s="1"/>
  <c r="AF22" i="23"/>
  <c r="BT28" i="22"/>
  <c r="BU30" i="22" s="1"/>
  <c r="BU29" i="22" s="1"/>
  <c r="BS32" i="22"/>
  <c r="AF27" i="12"/>
  <c r="AF27" i="23" s="1"/>
  <c r="AD12" i="22"/>
  <c r="CI6" i="20"/>
  <c r="CE57" i="19"/>
  <c r="CE61" i="19"/>
  <c r="CF49" i="19"/>
  <c r="CF48" i="19" s="1"/>
  <c r="CF58" i="19"/>
  <c r="CF53" i="19"/>
  <c r="CF52" i="19" s="1"/>
  <c r="CF59" i="19"/>
  <c r="CF62" i="19"/>
  <c r="CF63" i="19"/>
  <c r="CG30" i="19"/>
  <c r="CF36" i="19"/>
  <c r="CF6" i="12"/>
  <c r="CJ7" i="20" l="1"/>
  <c r="CJ9" i="20"/>
  <c r="CJ8" i="20"/>
  <c r="BX26" i="21"/>
  <c r="BX27" i="21" s="1"/>
  <c r="BX28" i="21" s="1"/>
  <c r="BW46" i="22"/>
  <c r="BY25" i="21" s="1"/>
  <c r="BY24" i="21"/>
  <c r="BV49" i="22"/>
  <c r="BW45" i="22"/>
  <c r="BX47" i="22" s="1"/>
  <c r="BU28" i="22"/>
  <c r="BV30" i="22" s="1"/>
  <c r="BV29" i="22" s="1"/>
  <c r="BT32" i="22"/>
  <c r="AE14" i="22"/>
  <c r="AD16" i="22"/>
  <c r="CJ6" i="20"/>
  <c r="CF61" i="19"/>
  <c r="CF57" i="19"/>
  <c r="CG49" i="19"/>
  <c r="CG48" i="19" s="1"/>
  <c r="CG58" i="19"/>
  <c r="CG63" i="19"/>
  <c r="CG53" i="19"/>
  <c r="CG52" i="19" s="1"/>
  <c r="CG59" i="19"/>
  <c r="CG62" i="19"/>
  <c r="CH30" i="19"/>
  <c r="CG36" i="19"/>
  <c r="CG6" i="12"/>
  <c r="CK7" i="20" l="1"/>
  <c r="CK9" i="20"/>
  <c r="CK8" i="20"/>
  <c r="BY26" i="21"/>
  <c r="BY27" i="21" s="1"/>
  <c r="BY28" i="21" s="1"/>
  <c r="BX46" i="22"/>
  <c r="BZ25" i="21" s="1"/>
  <c r="BZ24" i="21"/>
  <c r="BW49" i="22"/>
  <c r="BV28" i="22"/>
  <c r="BW30" i="22" s="1"/>
  <c r="BW29" i="22" s="1"/>
  <c r="BU32" i="22"/>
  <c r="AC38" i="19"/>
  <c r="AC35" i="19" s="1"/>
  <c r="AC42" i="19"/>
  <c r="AC39" i="19" s="1"/>
  <c r="AE13" i="22"/>
  <c r="AG22" i="12"/>
  <c r="CK6" i="20"/>
  <c r="CG61" i="19"/>
  <c r="CG57" i="19"/>
  <c r="CH53" i="19"/>
  <c r="CH52" i="19" s="1"/>
  <c r="CH49" i="19"/>
  <c r="CH48" i="19" s="1"/>
  <c r="CH58" i="19"/>
  <c r="CH63" i="19"/>
  <c r="CH59" i="19"/>
  <c r="CH62" i="19"/>
  <c r="CI30" i="19"/>
  <c r="CH36" i="19"/>
  <c r="CH6" i="12"/>
  <c r="CL7" i="20" l="1"/>
  <c r="CL9" i="20"/>
  <c r="CL8" i="20"/>
  <c r="BX45" i="22"/>
  <c r="BY47" i="22" s="1"/>
  <c r="BZ26" i="21"/>
  <c r="BZ27" i="21" s="1"/>
  <c r="BZ28" i="21" s="1"/>
  <c r="BY46" i="22"/>
  <c r="CA25" i="21" s="1"/>
  <c r="CA24" i="21"/>
  <c r="BX49" i="22"/>
  <c r="BY45" i="22"/>
  <c r="BZ47" i="22" s="1"/>
  <c r="AG23" i="12"/>
  <c r="AG23" i="23" s="1"/>
  <c r="AG24" i="23" s="1"/>
  <c r="AG25" i="23" s="1"/>
  <c r="AG22" i="23"/>
  <c r="BW28" i="22"/>
  <c r="BX30" i="22" s="1"/>
  <c r="BX29" i="22" s="1"/>
  <c r="BV32" i="22"/>
  <c r="AG27" i="12"/>
  <c r="AG27" i="23" s="1"/>
  <c r="AE12" i="22"/>
  <c r="CL6" i="20"/>
  <c r="CH61" i="19"/>
  <c r="CH57" i="19"/>
  <c r="CI53" i="19"/>
  <c r="CI52" i="19" s="1"/>
  <c r="CI49" i="19"/>
  <c r="CI48" i="19" s="1"/>
  <c r="CI58" i="19"/>
  <c r="CI62" i="19"/>
  <c r="CI63" i="19"/>
  <c r="CI59" i="19"/>
  <c r="CJ30" i="19"/>
  <c r="CI36" i="19"/>
  <c r="CI6" i="12"/>
  <c r="CM8" i="20" l="1"/>
  <c r="CM7" i="20"/>
  <c r="CM9" i="20"/>
  <c r="CA26" i="21"/>
  <c r="CA27" i="21" s="1"/>
  <c r="CA28" i="21" s="1"/>
  <c r="BZ46" i="22"/>
  <c r="CB25" i="21" s="1"/>
  <c r="CB24" i="21"/>
  <c r="BY49" i="22"/>
  <c r="BZ45" i="22"/>
  <c r="CA47" i="22" s="1"/>
  <c r="BX28" i="22"/>
  <c r="BY30" i="22" s="1"/>
  <c r="BY29" i="22" s="1"/>
  <c r="BW32" i="22"/>
  <c r="AF14" i="22"/>
  <c r="AE16" i="22"/>
  <c r="CM6" i="20"/>
  <c r="CI61" i="19"/>
  <c r="CI57" i="19"/>
  <c r="CJ53" i="19"/>
  <c r="CJ52" i="19" s="1"/>
  <c r="CJ49" i="19"/>
  <c r="CJ48" i="19" s="1"/>
  <c r="CJ58" i="19"/>
  <c r="CJ59" i="19"/>
  <c r="CJ62" i="19"/>
  <c r="CJ63" i="19"/>
  <c r="CK30" i="19"/>
  <c r="CJ36" i="19"/>
  <c r="CJ6" i="12"/>
  <c r="CN8" i="20" l="1"/>
  <c r="CN7" i="20"/>
  <c r="CN9" i="20"/>
  <c r="CA46" i="22"/>
  <c r="CC25" i="21" s="1"/>
  <c r="CC24" i="21"/>
  <c r="CB26" i="21"/>
  <c r="CB27" i="21" s="1"/>
  <c r="CB28" i="21" s="1"/>
  <c r="BZ49" i="22"/>
  <c r="CA45" i="22"/>
  <c r="CB47" i="22" s="1"/>
  <c r="BY28" i="22"/>
  <c r="BZ30" i="22" s="1"/>
  <c r="BZ29" i="22" s="1"/>
  <c r="BX32" i="22"/>
  <c r="AD38" i="19"/>
  <c r="AD35" i="19" s="1"/>
  <c r="AD42" i="19"/>
  <c r="AD39" i="19" s="1"/>
  <c r="AF13" i="22"/>
  <c r="AH22" i="12"/>
  <c r="CN6" i="20"/>
  <c r="CJ61" i="19"/>
  <c r="CJ57" i="19"/>
  <c r="CK53" i="19"/>
  <c r="CK52" i="19" s="1"/>
  <c r="CK49" i="19"/>
  <c r="CK48" i="19" s="1"/>
  <c r="CK58" i="19"/>
  <c r="CK59" i="19"/>
  <c r="CK62" i="19"/>
  <c r="CK63" i="19"/>
  <c r="CL30" i="19"/>
  <c r="CK36" i="19"/>
  <c r="CK6" i="12"/>
  <c r="CO8" i="20" l="1"/>
  <c r="CO9" i="20"/>
  <c r="CO7" i="20"/>
  <c r="CC26" i="21"/>
  <c r="CC27" i="21" s="1"/>
  <c r="CC28" i="21" s="1"/>
  <c r="CB46" i="22"/>
  <c r="CD25" i="21" s="1"/>
  <c r="CD24" i="21"/>
  <c r="CA49" i="22"/>
  <c r="AH23" i="12"/>
  <c r="AH23" i="23" s="1"/>
  <c r="AH24" i="23" s="1"/>
  <c r="AH25" i="23" s="1"/>
  <c r="AH22" i="23"/>
  <c r="BZ28" i="22"/>
  <c r="CA30" i="22" s="1"/>
  <c r="CA29" i="22" s="1"/>
  <c r="BY32" i="22"/>
  <c r="AH27" i="12"/>
  <c r="AH27" i="23" s="1"/>
  <c r="AF12" i="22"/>
  <c r="CO6" i="20"/>
  <c r="CK61" i="19"/>
  <c r="CK57" i="19"/>
  <c r="CL53" i="19"/>
  <c r="CL52" i="19" s="1"/>
  <c r="CL49" i="19"/>
  <c r="CL48" i="19" s="1"/>
  <c r="CL59" i="19"/>
  <c r="CL62" i="19"/>
  <c r="CL58" i="19"/>
  <c r="CL63" i="19"/>
  <c r="CM30" i="19"/>
  <c r="CL36" i="19"/>
  <c r="CL6" i="12"/>
  <c r="CP8" i="20" l="1"/>
  <c r="CP7" i="20"/>
  <c r="CP9" i="20"/>
  <c r="CB45" i="22"/>
  <c r="CC47" i="22" s="1"/>
  <c r="CC46" i="22"/>
  <c r="CE25" i="21" s="1"/>
  <c r="CE24" i="21"/>
  <c r="CD26" i="21"/>
  <c r="CD27" i="21" s="1"/>
  <c r="CD28" i="21" s="1"/>
  <c r="CC45" i="22"/>
  <c r="CD47" i="22" s="1"/>
  <c r="CB49" i="22"/>
  <c r="CA28" i="22"/>
  <c r="CB30" i="22" s="1"/>
  <c r="CB29" i="22" s="1"/>
  <c r="BZ32" i="22"/>
  <c r="AF16" i="22"/>
  <c r="AG14" i="22"/>
  <c r="CP6" i="20"/>
  <c r="CL57" i="19"/>
  <c r="CL61" i="19"/>
  <c r="CM53" i="19"/>
  <c r="CM52" i="19" s="1"/>
  <c r="CM49" i="19"/>
  <c r="CM48" i="19" s="1"/>
  <c r="CM59" i="19"/>
  <c r="CM62" i="19"/>
  <c r="CM58" i="19"/>
  <c r="CM63" i="19"/>
  <c r="CN30" i="19"/>
  <c r="CM36" i="19"/>
  <c r="CM6" i="12"/>
  <c r="CQ7" i="20" l="1"/>
  <c r="CQ9" i="20"/>
  <c r="CQ8" i="20"/>
  <c r="CE26" i="21"/>
  <c r="CE27" i="21" s="1"/>
  <c r="CE28" i="21" s="1"/>
  <c r="CD46" i="22"/>
  <c r="CF25" i="21" s="1"/>
  <c r="CF24" i="21"/>
  <c r="CC49" i="22"/>
  <c r="CB28" i="22"/>
  <c r="CC30" i="22" s="1"/>
  <c r="CC29" i="22" s="1"/>
  <c r="CA32" i="22"/>
  <c r="AE38" i="19"/>
  <c r="AE35" i="19" s="1"/>
  <c r="AE42" i="19"/>
  <c r="AE39" i="19" s="1"/>
  <c r="AG13" i="22"/>
  <c r="AI22" i="12"/>
  <c r="CQ6" i="20"/>
  <c r="CM57" i="19"/>
  <c r="CN49" i="19"/>
  <c r="CN48" i="19" s="1"/>
  <c r="CN58" i="19"/>
  <c r="CN53" i="19"/>
  <c r="CN52" i="19" s="1"/>
  <c r="CN59" i="19"/>
  <c r="CN62" i="19"/>
  <c r="CN63" i="19"/>
  <c r="CM61" i="19"/>
  <c r="CO30" i="19"/>
  <c r="CN36" i="19"/>
  <c r="CN6" i="12"/>
  <c r="CR7" i="20" l="1"/>
  <c r="CR9" i="20"/>
  <c r="CR8" i="20"/>
  <c r="CD45" i="22"/>
  <c r="CE47" i="22" s="1"/>
  <c r="CE46" i="22" s="1"/>
  <c r="CG24" i="21"/>
  <c r="CF26" i="21"/>
  <c r="CF27" i="21" s="1"/>
  <c r="CF28" i="21" s="1"/>
  <c r="CD49" i="22"/>
  <c r="AI23" i="12"/>
  <c r="AI23" i="23" s="1"/>
  <c r="AI24" i="23" s="1"/>
  <c r="AI25" i="23" s="1"/>
  <c r="AI22" i="23"/>
  <c r="CC28" i="22"/>
  <c r="CD30" i="22" s="1"/>
  <c r="CD29" i="22" s="1"/>
  <c r="CB32" i="22"/>
  <c r="AI27" i="12"/>
  <c r="AI27" i="23" s="1"/>
  <c r="AG12" i="22"/>
  <c r="CR6" i="20"/>
  <c r="CO49" i="19"/>
  <c r="CO48" i="19" s="1"/>
  <c r="CO58" i="19"/>
  <c r="CO63" i="19"/>
  <c r="CO53" i="19"/>
  <c r="CO52" i="19" s="1"/>
  <c r="CO59" i="19"/>
  <c r="CO62" i="19"/>
  <c r="CN61" i="19"/>
  <c r="CN57" i="19"/>
  <c r="CP30" i="19"/>
  <c r="CO36" i="19"/>
  <c r="CO6" i="12"/>
  <c r="CS7" i="20" l="1"/>
  <c r="CS9" i="20"/>
  <c r="CS8" i="20"/>
  <c r="CG25" i="21"/>
  <c r="CE45" i="22"/>
  <c r="CF47" i="22" s="1"/>
  <c r="CG26" i="21"/>
  <c r="CG27" i="21" s="1"/>
  <c r="CG28" i="21" s="1"/>
  <c r="CF46" i="22"/>
  <c r="CH25" i="21" s="1"/>
  <c r="CH24" i="21"/>
  <c r="CE49" i="22"/>
  <c r="CD28" i="22"/>
  <c r="CE30" i="22" s="1"/>
  <c r="CE29" i="22" s="1"/>
  <c r="CC32" i="22"/>
  <c r="AH14" i="22"/>
  <c r="AG16" i="22"/>
  <c r="CS6" i="20"/>
  <c r="CO61" i="19"/>
  <c r="CO57" i="19"/>
  <c r="CP53" i="19"/>
  <c r="CP52" i="19" s="1"/>
  <c r="CP49" i="19"/>
  <c r="CP48" i="19" s="1"/>
  <c r="CP58" i="19"/>
  <c r="CP63" i="19"/>
  <c r="CP59" i="19"/>
  <c r="CP62" i="19"/>
  <c r="CQ30" i="19"/>
  <c r="CP36" i="19"/>
  <c r="CP6" i="12"/>
  <c r="CT7" i="20" l="1"/>
  <c r="CT9" i="20"/>
  <c r="CT8" i="20"/>
  <c r="CF45" i="22"/>
  <c r="CG47" i="22" s="1"/>
  <c r="CH26" i="21"/>
  <c r="CH27" i="21" s="1"/>
  <c r="CH28" i="21" s="1"/>
  <c r="CG46" i="22"/>
  <c r="CI25" i="21" s="1"/>
  <c r="CI24" i="21"/>
  <c r="CF49" i="22"/>
  <c r="CG45" i="22"/>
  <c r="CH47" i="22" s="1"/>
  <c r="CP61" i="19"/>
  <c r="CE28" i="22"/>
  <c r="CF30" i="22" s="1"/>
  <c r="CF29" i="22" s="1"/>
  <c r="CD32" i="22"/>
  <c r="AF38" i="19"/>
  <c r="AF35" i="19" s="1"/>
  <c r="AF42" i="19"/>
  <c r="AF39" i="19" s="1"/>
  <c r="AH13" i="22"/>
  <c r="AJ22" i="12"/>
  <c r="CT6" i="20"/>
  <c r="CQ53" i="19"/>
  <c r="CQ52" i="19" s="1"/>
  <c r="CQ49" i="19"/>
  <c r="CQ48" i="19" s="1"/>
  <c r="CQ58" i="19"/>
  <c r="CQ62" i="19"/>
  <c r="CQ63" i="19"/>
  <c r="CQ59" i="19"/>
  <c r="CP57" i="19"/>
  <c r="CR30" i="19"/>
  <c r="CQ36" i="19"/>
  <c r="CQ6" i="12"/>
  <c r="CU8" i="20" l="1"/>
  <c r="CU7" i="20"/>
  <c r="CU9" i="20"/>
  <c r="CH46" i="22"/>
  <c r="CJ25" i="21" s="1"/>
  <c r="CJ24" i="21"/>
  <c r="CJ26" i="21" s="1"/>
  <c r="CJ27" i="21" s="1"/>
  <c r="CI26" i="21"/>
  <c r="CI27" i="21" s="1"/>
  <c r="CI28" i="21" s="1"/>
  <c r="CG49" i="22"/>
  <c r="CH45" i="22"/>
  <c r="CI47" i="22" s="1"/>
  <c r="AJ23" i="12"/>
  <c r="AJ23" i="23" s="1"/>
  <c r="AJ24" i="23" s="1"/>
  <c r="AJ25" i="23" s="1"/>
  <c r="AJ22" i="23"/>
  <c r="CF28" i="22"/>
  <c r="CG30" i="22" s="1"/>
  <c r="CG29" i="22" s="1"/>
  <c r="CE32" i="22"/>
  <c r="AJ27" i="12"/>
  <c r="AJ27" i="23" s="1"/>
  <c r="AH12" i="22"/>
  <c r="CU6" i="20"/>
  <c r="CQ61" i="19"/>
  <c r="CR53" i="19"/>
  <c r="CR52" i="19" s="1"/>
  <c r="CR49" i="19"/>
  <c r="CR48" i="19" s="1"/>
  <c r="CR58" i="19"/>
  <c r="CR59" i="19"/>
  <c r="CR62" i="19"/>
  <c r="CR63" i="19"/>
  <c r="CQ57" i="19"/>
  <c r="CS30" i="19"/>
  <c r="CR36" i="19"/>
  <c r="CR6" i="12"/>
  <c r="CV8" i="20" l="1"/>
  <c r="CV7" i="20"/>
  <c r="CV9" i="20"/>
  <c r="CI46" i="22"/>
  <c r="CK25" i="21" s="1"/>
  <c r="CK24" i="21"/>
  <c r="CJ28" i="21"/>
  <c r="CH49" i="22"/>
  <c r="CI45" i="22"/>
  <c r="CJ47" i="22" s="1"/>
  <c r="CG28" i="22"/>
  <c r="CH30" i="22" s="1"/>
  <c r="CH29" i="22" s="1"/>
  <c r="CF32" i="22"/>
  <c r="AI14" i="22"/>
  <c r="AH16" i="22"/>
  <c r="CV6" i="20"/>
  <c r="CR57" i="19"/>
  <c r="CS53" i="19"/>
  <c r="CS52" i="19" s="1"/>
  <c r="CS49" i="19"/>
  <c r="CS48" i="19" s="1"/>
  <c r="CS58" i="19"/>
  <c r="CS59" i="19"/>
  <c r="CS62" i="19"/>
  <c r="CS63" i="19"/>
  <c r="CR61" i="19"/>
  <c r="CT30" i="19"/>
  <c r="CS36" i="19"/>
  <c r="CS6" i="12"/>
  <c r="CW8" i="20" l="1"/>
  <c r="CW9" i="20"/>
  <c r="CW7" i="20"/>
  <c r="CK26" i="21"/>
  <c r="CK27" i="21" s="1"/>
  <c r="CJ46" i="22"/>
  <c r="CL25" i="21" s="1"/>
  <c r="CL24" i="21"/>
  <c r="CL26" i="21" s="1"/>
  <c r="CL27" i="21" s="1"/>
  <c r="CK28" i="21"/>
  <c r="CI49" i="22"/>
  <c r="CJ45" i="22"/>
  <c r="CK47" i="22" s="1"/>
  <c r="CH28" i="22"/>
  <c r="CI30" i="22" s="1"/>
  <c r="CI29" i="22" s="1"/>
  <c r="CG32" i="22"/>
  <c r="AG42" i="19"/>
  <c r="AG39" i="19" s="1"/>
  <c r="AG38" i="19"/>
  <c r="AG35" i="19" s="1"/>
  <c r="AI13" i="22"/>
  <c r="AK22" i="12"/>
  <c r="CW6" i="20"/>
  <c r="CS61" i="19"/>
  <c r="CT53" i="19"/>
  <c r="CT52" i="19" s="1"/>
  <c r="CT49" i="19"/>
  <c r="CT48" i="19" s="1"/>
  <c r="CT59" i="19"/>
  <c r="CT62" i="19"/>
  <c r="CT63" i="19"/>
  <c r="CT58" i="19"/>
  <c r="CS57" i="19"/>
  <c r="CU30" i="19"/>
  <c r="CT36" i="19"/>
  <c r="CT6" i="12"/>
  <c r="CX8" i="20" l="1"/>
  <c r="CX7" i="20"/>
  <c r="CX9" i="20"/>
  <c r="CK46" i="22"/>
  <c r="CM25" i="21" s="1"/>
  <c r="CM24" i="21"/>
  <c r="CM26" i="21" s="1"/>
  <c r="CM27" i="21" s="1"/>
  <c r="CL28" i="21"/>
  <c r="CJ49" i="22"/>
  <c r="CK45" i="22"/>
  <c r="CL47" i="22" s="1"/>
  <c r="AK23" i="12"/>
  <c r="AK23" i="23" s="1"/>
  <c r="AK24" i="23" s="1"/>
  <c r="AK25" i="23" s="1"/>
  <c r="AK22" i="23"/>
  <c r="CI28" i="22"/>
  <c r="CJ30" i="22" s="1"/>
  <c r="CJ29" i="22" s="1"/>
  <c r="CH32" i="22"/>
  <c r="AK27" i="12"/>
  <c r="AK27" i="23" s="1"/>
  <c r="AI12" i="22"/>
  <c r="CX6" i="20"/>
  <c r="CT57" i="19"/>
  <c r="CU53" i="19"/>
  <c r="CU52" i="19" s="1"/>
  <c r="CU49" i="19"/>
  <c r="CU48" i="19" s="1"/>
  <c r="CU58" i="19"/>
  <c r="CU59" i="19"/>
  <c r="CU62" i="19"/>
  <c r="CU63" i="19"/>
  <c r="CT61" i="19"/>
  <c r="CV30" i="19"/>
  <c r="CU36" i="19"/>
  <c r="CU6" i="12"/>
  <c r="CY7" i="20" l="1"/>
  <c r="CY9" i="20"/>
  <c r="CY8" i="20"/>
  <c r="CM28" i="21"/>
  <c r="CL46" i="22"/>
  <c r="CN25" i="21" s="1"/>
  <c r="CN24" i="21"/>
  <c r="CK49" i="22"/>
  <c r="CJ28" i="22"/>
  <c r="CK30" i="22" s="1"/>
  <c r="CK29" i="22" s="1"/>
  <c r="CI32" i="22"/>
  <c r="AJ14" i="22"/>
  <c r="AI16" i="22"/>
  <c r="CY6" i="20"/>
  <c r="CU61" i="19"/>
  <c r="CV49" i="19"/>
  <c r="CV48" i="19" s="1"/>
  <c r="CV58" i="19"/>
  <c r="CV59" i="19"/>
  <c r="CV53" i="19"/>
  <c r="CV52" i="19" s="1"/>
  <c r="CV62" i="19"/>
  <c r="CV63" i="19"/>
  <c r="CU57" i="19"/>
  <c r="CW30" i="19"/>
  <c r="CV36" i="19"/>
  <c r="CV6" i="12"/>
  <c r="CZ7" i="20" l="1"/>
  <c r="CZ9" i="20"/>
  <c r="CZ8" i="20"/>
  <c r="CL45" i="22"/>
  <c r="CM47" i="22" s="1"/>
  <c r="CM46" i="22" s="1"/>
  <c r="CO24" i="21"/>
  <c r="CN26" i="21"/>
  <c r="CN27" i="21" s="1"/>
  <c r="CN28" i="21" s="1"/>
  <c r="CL49" i="22"/>
  <c r="CK28" i="22"/>
  <c r="CL30" i="22" s="1"/>
  <c r="CL29" i="22" s="1"/>
  <c r="CJ32" i="22"/>
  <c r="AH42" i="19"/>
  <c r="AH39" i="19" s="1"/>
  <c r="AH38" i="19"/>
  <c r="AH35" i="19" s="1"/>
  <c r="AJ13" i="22"/>
  <c r="AL22" i="12"/>
  <c r="CZ6" i="20"/>
  <c r="CV61" i="19"/>
  <c r="CV57" i="19"/>
  <c r="CW49" i="19"/>
  <c r="CW48" i="19" s="1"/>
  <c r="CW58" i="19"/>
  <c r="CW63" i="19"/>
  <c r="CW59" i="19"/>
  <c r="CW53" i="19"/>
  <c r="CW52" i="19" s="1"/>
  <c r="CW62" i="19"/>
  <c r="CX30" i="19"/>
  <c r="CW36" i="19"/>
  <c r="CW6" i="12"/>
  <c r="DA7" i="20" l="1"/>
  <c r="DA9" i="20"/>
  <c r="DA8" i="20"/>
  <c r="CO25" i="21"/>
  <c r="CO26" i="21" s="1"/>
  <c r="CO27" i="21" s="1"/>
  <c r="CO28" i="21" s="1"/>
  <c r="CM45" i="22"/>
  <c r="CN47" i="22" s="1"/>
  <c r="CP24" i="21" s="1"/>
  <c r="AL23" i="12"/>
  <c r="AL23" i="23" s="1"/>
  <c r="AL24" i="23" s="1"/>
  <c r="AL25" i="23" s="1"/>
  <c r="AL22" i="23"/>
  <c r="CL28" i="22"/>
  <c r="CM30" i="22" s="1"/>
  <c r="CM29" i="22" s="1"/>
  <c r="CK32" i="22"/>
  <c r="AL27" i="12"/>
  <c r="AL27" i="23" s="1"/>
  <c r="AJ12" i="22"/>
  <c r="DA6" i="20"/>
  <c r="CW61" i="19"/>
  <c r="CW57" i="19"/>
  <c r="CX53" i="19"/>
  <c r="CX52" i="19" s="1"/>
  <c r="CX49" i="19"/>
  <c r="CX48" i="19" s="1"/>
  <c r="CX58" i="19"/>
  <c r="CX63" i="19"/>
  <c r="CX59" i="19"/>
  <c r="CX62" i="19"/>
  <c r="CY30" i="19"/>
  <c r="CX36" i="19"/>
  <c r="CX6" i="12"/>
  <c r="DB7" i="20" l="1"/>
  <c r="DB9" i="20"/>
  <c r="DB8" i="20"/>
  <c r="CM49" i="22"/>
  <c r="CN46" i="22"/>
  <c r="CX61" i="19"/>
  <c r="CM28" i="22"/>
  <c r="CN30" i="22" s="1"/>
  <c r="CN29" i="22" s="1"/>
  <c r="CL32" i="22"/>
  <c r="AK14" i="22"/>
  <c r="AJ16" i="22"/>
  <c r="DB6" i="20"/>
  <c r="CY53" i="19"/>
  <c r="CY52" i="19" s="1"/>
  <c r="CY49" i="19"/>
  <c r="CY48" i="19" s="1"/>
  <c r="CY58" i="19"/>
  <c r="CY62" i="19"/>
  <c r="CY63" i="19"/>
  <c r="CY59" i="19"/>
  <c r="CX57" i="19"/>
  <c r="CZ30" i="19"/>
  <c r="CY36" i="19"/>
  <c r="CY6" i="12"/>
  <c r="DC8" i="20" l="1"/>
  <c r="DC7" i="20"/>
  <c r="DC9" i="20"/>
  <c r="CP25" i="21"/>
  <c r="CP26" i="21" s="1"/>
  <c r="CP27" i="21" s="1"/>
  <c r="CP28" i="21" s="1"/>
  <c r="CN45" i="22"/>
  <c r="CN28" i="22"/>
  <c r="CO30" i="22" s="1"/>
  <c r="CO29" i="22" s="1"/>
  <c r="CM32" i="22"/>
  <c r="AI38" i="19"/>
  <c r="AI35" i="19" s="1"/>
  <c r="AI42" i="19"/>
  <c r="AI39" i="19" s="1"/>
  <c r="AK13" i="22"/>
  <c r="AM22" i="12"/>
  <c r="DC6" i="20"/>
  <c r="CY57" i="19"/>
  <c r="CZ53" i="19"/>
  <c r="CZ52" i="19" s="1"/>
  <c r="CZ49" i="19"/>
  <c r="CZ48" i="19" s="1"/>
  <c r="CZ58" i="19"/>
  <c r="CZ59" i="19"/>
  <c r="CZ62" i="19"/>
  <c r="CZ63" i="19"/>
  <c r="CY61" i="19"/>
  <c r="DA30" i="19"/>
  <c r="CZ36" i="19"/>
  <c r="CZ6" i="12"/>
  <c r="DD8" i="20" l="1"/>
  <c r="DD7" i="20"/>
  <c r="DD9" i="20"/>
  <c r="CO47" i="22"/>
  <c r="CN49" i="22"/>
  <c r="AM23" i="12"/>
  <c r="AM23" i="23" s="1"/>
  <c r="AM24" i="23" s="1"/>
  <c r="AM25" i="23" s="1"/>
  <c r="AM22" i="23"/>
  <c r="CO28" i="22"/>
  <c r="CP30" i="22" s="1"/>
  <c r="CP29" i="22" s="1"/>
  <c r="CN32" i="22"/>
  <c r="AM27" i="12"/>
  <c r="AM27" i="23" s="1"/>
  <c r="AK12" i="22"/>
  <c r="DD6" i="20"/>
  <c r="DA53" i="19"/>
  <c r="DA52" i="19" s="1"/>
  <c r="DA49" i="19"/>
  <c r="DA48" i="19" s="1"/>
  <c r="DA58" i="19"/>
  <c r="DA59" i="19"/>
  <c r="DA62" i="19"/>
  <c r="DA63" i="19"/>
  <c r="CZ61" i="19"/>
  <c r="CZ57" i="19"/>
  <c r="DB30" i="19"/>
  <c r="DA36" i="19"/>
  <c r="DA6" i="12"/>
  <c r="DE8" i="20" l="1"/>
  <c r="DE9" i="20"/>
  <c r="DE7" i="20"/>
  <c r="CQ24" i="21"/>
  <c r="CO46" i="22"/>
  <c r="CP28" i="22"/>
  <c r="CQ30" i="22" s="1"/>
  <c r="CQ29" i="22" s="1"/>
  <c r="CO32" i="22"/>
  <c r="AL14" i="22"/>
  <c r="AK16" i="22"/>
  <c r="DE6" i="20"/>
  <c r="DA57" i="19"/>
  <c r="DA61" i="19"/>
  <c r="DB53" i="19"/>
  <c r="DB52" i="19" s="1"/>
  <c r="DB49" i="19"/>
  <c r="DB48" i="19" s="1"/>
  <c r="DB58" i="19"/>
  <c r="DB59" i="19"/>
  <c r="DB62" i="19"/>
  <c r="DB63" i="19"/>
  <c r="DC30" i="19"/>
  <c r="DB36" i="19"/>
  <c r="DB6" i="12"/>
  <c r="DF8" i="20" l="1"/>
  <c r="DF7" i="20"/>
  <c r="DF9" i="20"/>
  <c r="CQ25" i="21"/>
  <c r="CO45" i="22"/>
  <c r="CQ26" i="21"/>
  <c r="CQ27" i="21" s="1"/>
  <c r="CQ28" i="21" s="1"/>
  <c r="CQ28" i="22"/>
  <c r="CR30" i="22" s="1"/>
  <c r="CR29" i="22" s="1"/>
  <c r="CP32" i="22"/>
  <c r="AJ38" i="19"/>
  <c r="AJ35" i="19" s="1"/>
  <c r="AJ42" i="19"/>
  <c r="AJ39" i="19" s="1"/>
  <c r="AL13" i="22"/>
  <c r="AN22" i="12"/>
  <c r="DF6" i="20"/>
  <c r="DC53" i="19"/>
  <c r="DC52" i="19" s="1"/>
  <c r="DC49" i="19"/>
  <c r="DC48" i="19" s="1"/>
  <c r="DC58" i="19"/>
  <c r="DC59" i="19"/>
  <c r="DC62" i="19"/>
  <c r="DC63" i="19"/>
  <c r="DB61" i="19"/>
  <c r="DB57" i="19"/>
  <c r="DD30" i="19"/>
  <c r="DC36" i="19"/>
  <c r="DC6" i="12"/>
  <c r="DG7" i="20" l="1"/>
  <c r="DG9" i="20"/>
  <c r="DG8" i="20"/>
  <c r="CP47" i="22"/>
  <c r="CO49" i="22"/>
  <c r="AN23" i="12"/>
  <c r="AN23" i="23" s="1"/>
  <c r="AN24" i="23" s="1"/>
  <c r="AN25" i="23" s="1"/>
  <c r="AN22" i="23"/>
  <c r="CR28" i="22"/>
  <c r="CS30" i="22" s="1"/>
  <c r="CS29" i="22" s="1"/>
  <c r="CQ32" i="22"/>
  <c r="AN27" i="12"/>
  <c r="AN27" i="23" s="1"/>
  <c r="AL12" i="22"/>
  <c r="DG6" i="20"/>
  <c r="DC57" i="19"/>
  <c r="DC61" i="19"/>
  <c r="DD49" i="19"/>
  <c r="DD48" i="19" s="1"/>
  <c r="DD58" i="19"/>
  <c r="DD59" i="19"/>
  <c r="DD62" i="19"/>
  <c r="DD53" i="19"/>
  <c r="DD52" i="19" s="1"/>
  <c r="DD63" i="19"/>
  <c r="DE30" i="19"/>
  <c r="DD36" i="19"/>
  <c r="DD6" i="12"/>
  <c r="DH7" i="20" l="1"/>
  <c r="DH9" i="20"/>
  <c r="DH8" i="20"/>
  <c r="CR24" i="21"/>
  <c r="CP46" i="22"/>
  <c r="CS28" i="22"/>
  <c r="CT30" i="22" s="1"/>
  <c r="CT29" i="22" s="1"/>
  <c r="CR32" i="22"/>
  <c r="AL16" i="22"/>
  <c r="AM14" i="22"/>
  <c r="DH6" i="20"/>
  <c r="DD61" i="19"/>
  <c r="DE49" i="19"/>
  <c r="DE48" i="19" s="1"/>
  <c r="DE58" i="19"/>
  <c r="DE53" i="19"/>
  <c r="DE52" i="19" s="1"/>
  <c r="DE63" i="19"/>
  <c r="DE59" i="19"/>
  <c r="DE62" i="19"/>
  <c r="DD57" i="19"/>
  <c r="DF30" i="19"/>
  <c r="DE36" i="19"/>
  <c r="DE6" i="12"/>
  <c r="DI7" i="20" l="1"/>
  <c r="DI9" i="20"/>
  <c r="DI8" i="20"/>
  <c r="CR25" i="21"/>
  <c r="CP45" i="22"/>
  <c r="CR26" i="21"/>
  <c r="CR27" i="21" s="1"/>
  <c r="CR28" i="21" s="1"/>
  <c r="CT28" i="22"/>
  <c r="CU30" i="22" s="1"/>
  <c r="CU29" i="22" s="1"/>
  <c r="CS32" i="22"/>
  <c r="AK38" i="19"/>
  <c r="AK35" i="19" s="1"/>
  <c r="AK42" i="19"/>
  <c r="AK39" i="19" s="1"/>
  <c r="AM13" i="22"/>
  <c r="AO22" i="12"/>
  <c r="DI6" i="20"/>
  <c r="DE61" i="19"/>
  <c r="DE57" i="19"/>
  <c r="DF53" i="19"/>
  <c r="DF52" i="19" s="1"/>
  <c r="DF49" i="19"/>
  <c r="DF48" i="19" s="1"/>
  <c r="DF58" i="19"/>
  <c r="DF63" i="19"/>
  <c r="DF59" i="19"/>
  <c r="DF62" i="19"/>
  <c r="DG30" i="19"/>
  <c r="DF36" i="19"/>
  <c r="DF6" i="12"/>
  <c r="DJ7" i="20" l="1"/>
  <c r="H80" i="21" s="1"/>
  <c r="DJ9" i="20"/>
  <c r="DJ8" i="20"/>
  <c r="CQ47" i="22"/>
  <c r="CP49" i="22"/>
  <c r="AO23" i="12"/>
  <c r="AO23" i="23" s="1"/>
  <c r="AO24" i="23" s="1"/>
  <c r="AO25" i="23" s="1"/>
  <c r="AO22" i="23"/>
  <c r="CU28" i="22"/>
  <c r="CV30" i="22" s="1"/>
  <c r="CV29" i="22" s="1"/>
  <c r="CT32" i="22"/>
  <c r="AO27" i="12"/>
  <c r="AO27" i="23" s="1"/>
  <c r="AM12" i="22"/>
  <c r="DJ6" i="20"/>
  <c r="G80" i="21" s="1"/>
  <c r="I80" i="21"/>
  <c r="I81" i="21" s="1"/>
  <c r="DF61" i="19"/>
  <c r="DF57" i="19"/>
  <c r="DG53" i="19"/>
  <c r="DG52" i="19" s="1"/>
  <c r="DG49" i="19"/>
  <c r="DG48" i="19" s="1"/>
  <c r="DG58" i="19"/>
  <c r="DG62" i="19"/>
  <c r="DG63" i="19"/>
  <c r="DG59" i="19"/>
  <c r="DH30" i="19"/>
  <c r="DG36" i="19"/>
  <c r="DG6" i="12"/>
  <c r="J80" i="21" l="1"/>
  <c r="J81" i="21" s="1"/>
  <c r="C9" i="20"/>
  <c r="CQ46" i="22"/>
  <c r="CS24" i="21"/>
  <c r="CV28" i="22"/>
  <c r="CW30" i="22" s="1"/>
  <c r="CW29" i="22" s="1"/>
  <c r="CU32" i="22"/>
  <c r="AN14" i="22"/>
  <c r="AM16" i="22"/>
  <c r="C7" i="20"/>
  <c r="C8" i="20"/>
  <c r="C6" i="20"/>
  <c r="DH53" i="19"/>
  <c r="DH52" i="19" s="1"/>
  <c r="DH49" i="19"/>
  <c r="DH48" i="19" s="1"/>
  <c r="DH58" i="19"/>
  <c r="DH59" i="19"/>
  <c r="DH62" i="19"/>
  <c r="DH63" i="19"/>
  <c r="DG61" i="19"/>
  <c r="DG57" i="19"/>
  <c r="DI30" i="19"/>
  <c r="DH36" i="19"/>
  <c r="DH35" i="19" s="1"/>
  <c r="DH6" i="12"/>
  <c r="CS25" i="21" l="1"/>
  <c r="CS26" i="21" s="1"/>
  <c r="CS27" i="21" s="1"/>
  <c r="CS28" i="21" s="1"/>
  <c r="CQ45" i="22"/>
  <c r="CW28" i="22"/>
  <c r="CX30" i="22" s="1"/>
  <c r="CX29" i="22" s="1"/>
  <c r="CV32" i="22"/>
  <c r="AL42" i="19"/>
  <c r="AL39" i="19" s="1"/>
  <c r="AL38" i="19"/>
  <c r="AL35" i="19" s="1"/>
  <c r="AN13" i="22"/>
  <c r="AP22" i="12"/>
  <c r="DH57" i="19"/>
  <c r="DH61" i="19"/>
  <c r="DI53" i="19"/>
  <c r="DI52" i="19" s="1"/>
  <c r="DI49" i="19"/>
  <c r="DI48" i="19" s="1"/>
  <c r="DI58" i="19"/>
  <c r="DI59" i="19"/>
  <c r="DI62" i="19"/>
  <c r="DI63" i="19"/>
  <c r="DJ30" i="19"/>
  <c r="DI36" i="19"/>
  <c r="DI35" i="19" s="1"/>
  <c r="DI6" i="12"/>
  <c r="CR47" i="22" l="1"/>
  <c r="CQ49" i="22"/>
  <c r="AP23" i="12"/>
  <c r="AP23" i="23" s="1"/>
  <c r="AP24" i="23" s="1"/>
  <c r="AP25" i="23" s="1"/>
  <c r="AP22" i="23"/>
  <c r="CX28" i="22"/>
  <c r="CY30" i="22" s="1"/>
  <c r="CY29" i="22" s="1"/>
  <c r="CW32" i="22"/>
  <c r="AN12" i="22"/>
  <c r="AP27" i="12"/>
  <c r="AP27" i="23" s="1"/>
  <c r="DJ53" i="19"/>
  <c r="DJ52" i="19" s="1"/>
  <c r="DJ49" i="19"/>
  <c r="DJ48" i="19" s="1"/>
  <c r="DJ59" i="19"/>
  <c r="DJ58" i="19"/>
  <c r="DJ62" i="19"/>
  <c r="DJ63" i="19"/>
  <c r="DI61" i="19"/>
  <c r="DI57" i="19"/>
  <c r="DK30" i="19"/>
  <c r="DJ36" i="19"/>
  <c r="DJ35" i="19" s="1"/>
  <c r="DJ6" i="12"/>
  <c r="CT24" i="21" l="1"/>
  <c r="CR46" i="22"/>
  <c r="CY28" i="22"/>
  <c r="CZ30" i="22" s="1"/>
  <c r="CZ29" i="22" s="1"/>
  <c r="CX32" i="22"/>
  <c r="AN16" i="22"/>
  <c r="AO14" i="22"/>
  <c r="DJ61" i="19"/>
  <c r="DJ57" i="19"/>
  <c r="DK53" i="19"/>
  <c r="DK52" i="19" s="1"/>
  <c r="DK49" i="19"/>
  <c r="DK48" i="19" s="1"/>
  <c r="DK59" i="19"/>
  <c r="DK58" i="19"/>
  <c r="DK62" i="19"/>
  <c r="DK63" i="19"/>
  <c r="DL30" i="19"/>
  <c r="DK36" i="19"/>
  <c r="DK35" i="19" s="1"/>
  <c r="DK6" i="12"/>
  <c r="CT25" i="21" l="1"/>
  <c r="CR45" i="22"/>
  <c r="CT26" i="21"/>
  <c r="CT27" i="21" s="1"/>
  <c r="CT28" i="21" s="1"/>
  <c r="CZ28" i="22"/>
  <c r="DA30" i="22" s="1"/>
  <c r="DA29" i="22" s="1"/>
  <c r="CY32" i="22"/>
  <c r="AM42" i="19"/>
  <c r="AM39" i="19" s="1"/>
  <c r="AM38" i="19"/>
  <c r="AM35" i="19" s="1"/>
  <c r="AO13" i="22"/>
  <c r="AQ22" i="12"/>
  <c r="DK57" i="19"/>
  <c r="DK61" i="19"/>
  <c r="DL49" i="19"/>
  <c r="DL48" i="19" s="1"/>
  <c r="DL58" i="19"/>
  <c r="DL53" i="19"/>
  <c r="DL52" i="19" s="1"/>
  <c r="DL59" i="19"/>
  <c r="DL62" i="19"/>
  <c r="DL63" i="19"/>
  <c r="DM30" i="19"/>
  <c r="DL36" i="19"/>
  <c r="DL35" i="19" s="1"/>
  <c r="DL6" i="12"/>
  <c r="CS47" i="22" l="1"/>
  <c r="CR49" i="22"/>
  <c r="AQ23" i="12"/>
  <c r="AQ23" i="23" s="1"/>
  <c r="AQ24" i="23" s="1"/>
  <c r="AQ25" i="23" s="1"/>
  <c r="AQ22" i="23"/>
  <c r="DA28" i="22"/>
  <c r="DB30" i="22" s="1"/>
  <c r="DB29" i="22" s="1"/>
  <c r="CZ32" i="22"/>
  <c r="AO12" i="22"/>
  <c r="AQ27" i="12"/>
  <c r="AQ27" i="23" s="1"/>
  <c r="DM49" i="19"/>
  <c r="DM48" i="19" s="1"/>
  <c r="DM58" i="19"/>
  <c r="DM63" i="19"/>
  <c r="DM53" i="19"/>
  <c r="DM52" i="19" s="1"/>
  <c r="DM59" i="19"/>
  <c r="DM62" i="19"/>
  <c r="DL61" i="19"/>
  <c r="DL57" i="19"/>
  <c r="DN30" i="19"/>
  <c r="DM36" i="19"/>
  <c r="DM35" i="19" s="1"/>
  <c r="DM6" i="12"/>
  <c r="CS46" i="22" l="1"/>
  <c r="CU24" i="21"/>
  <c r="DB28" i="22"/>
  <c r="DC30" i="22" s="1"/>
  <c r="DC29" i="22" s="1"/>
  <c r="DA32" i="22"/>
  <c r="AP14" i="22"/>
  <c r="AO16" i="22"/>
  <c r="DM61" i="19"/>
  <c r="DM57" i="19"/>
  <c r="DN53" i="19"/>
  <c r="DN52" i="19" s="1"/>
  <c r="DN49" i="19"/>
  <c r="DN48" i="19" s="1"/>
  <c r="DN58" i="19"/>
  <c r="DN63" i="19"/>
  <c r="DN59" i="19"/>
  <c r="DN62" i="19"/>
  <c r="DO30" i="19"/>
  <c r="DN36" i="19"/>
  <c r="DN35" i="19" s="1"/>
  <c r="DN6" i="12"/>
  <c r="CU25" i="21" l="1"/>
  <c r="CU26" i="21" s="1"/>
  <c r="CU27" i="21" s="1"/>
  <c r="CU28" i="21" s="1"/>
  <c r="CS45" i="22"/>
  <c r="DC28" i="22"/>
  <c r="DD30" i="22" s="1"/>
  <c r="DD29" i="22" s="1"/>
  <c r="DB32" i="22"/>
  <c r="AN38" i="19"/>
  <c r="AN35" i="19" s="1"/>
  <c r="AN42" i="19"/>
  <c r="AN39" i="19" s="1"/>
  <c r="AP13" i="22"/>
  <c r="AR22" i="12"/>
  <c r="DN61" i="19"/>
  <c r="DN57" i="19"/>
  <c r="DO53" i="19"/>
  <c r="DO52" i="19" s="1"/>
  <c r="DO49" i="19"/>
  <c r="DO48" i="19" s="1"/>
  <c r="DO58" i="19"/>
  <c r="DO62" i="19"/>
  <c r="DO63" i="19"/>
  <c r="DO59" i="19"/>
  <c r="DP30" i="19"/>
  <c r="DO36" i="19"/>
  <c r="DO35" i="19" s="1"/>
  <c r="DO6" i="12"/>
  <c r="CT47" i="22" l="1"/>
  <c r="CS49" i="22"/>
  <c r="AR23" i="12"/>
  <c r="AR23" i="23" s="1"/>
  <c r="AR24" i="23" s="1"/>
  <c r="AR25" i="23" s="1"/>
  <c r="AR22" i="23"/>
  <c r="DD28" i="22"/>
  <c r="DE30" i="22" s="1"/>
  <c r="DE29" i="22" s="1"/>
  <c r="DC32" i="22"/>
  <c r="AR27" i="12"/>
  <c r="AR27" i="23" s="1"/>
  <c r="AP12" i="22"/>
  <c r="DO61" i="19"/>
  <c r="DP53" i="19"/>
  <c r="DP52" i="19" s="1"/>
  <c r="DP49" i="19"/>
  <c r="DP48" i="19" s="1"/>
  <c r="DP58" i="19"/>
  <c r="DP59" i="19"/>
  <c r="DP62" i="19"/>
  <c r="DP63" i="19"/>
  <c r="DO57" i="19"/>
  <c r="DQ30" i="19"/>
  <c r="DP36" i="19"/>
  <c r="DP35" i="19" s="1"/>
  <c r="DP6" i="12"/>
  <c r="CV24" i="21" l="1"/>
  <c r="CT46" i="22"/>
  <c r="DE28" i="22"/>
  <c r="DF30" i="22" s="1"/>
  <c r="DF29" i="22" s="1"/>
  <c r="DD32" i="22"/>
  <c r="AQ14" i="22"/>
  <c r="AP16" i="22"/>
  <c r="DP61" i="19"/>
  <c r="DP57" i="19"/>
  <c r="DQ36" i="19"/>
  <c r="DQ35" i="19" s="1"/>
  <c r="DQ53" i="19"/>
  <c r="DQ52" i="19" s="1"/>
  <c r="DQ49" i="19"/>
  <c r="DQ48" i="19" s="1"/>
  <c r="DQ58" i="19"/>
  <c r="DQ59" i="19"/>
  <c r="DQ62" i="19"/>
  <c r="DQ63" i="19"/>
  <c r="DQ6" i="12"/>
  <c r="CV25" i="21" l="1"/>
  <c r="CT45" i="22"/>
  <c r="CV26" i="21"/>
  <c r="CV27" i="21" s="1"/>
  <c r="CV28" i="21" s="1"/>
  <c r="DF28" i="22"/>
  <c r="DG30" i="22" s="1"/>
  <c r="DG29" i="22" s="1"/>
  <c r="DE32" i="22"/>
  <c r="AO38" i="19"/>
  <c r="AO35" i="19" s="1"/>
  <c r="AO42" i="19"/>
  <c r="AO39" i="19" s="1"/>
  <c r="AQ13" i="22"/>
  <c r="AS22" i="12"/>
  <c r="DQ61" i="19"/>
  <c r="DQ57" i="19"/>
  <c r="DR6" i="12"/>
  <c r="CU47" i="22" l="1"/>
  <c r="CT49" i="22"/>
  <c r="AS23" i="12"/>
  <c r="AS23" i="23" s="1"/>
  <c r="AS24" i="23" s="1"/>
  <c r="AS25" i="23" s="1"/>
  <c r="AS22" i="23"/>
  <c r="DG28" i="22"/>
  <c r="DH30" i="22" s="1"/>
  <c r="DH29" i="22" s="1"/>
  <c r="DF32" i="22"/>
  <c r="AS27" i="12"/>
  <c r="AS27" i="23" s="1"/>
  <c r="AQ12" i="22"/>
  <c r="DS6" i="12"/>
  <c r="DT6" i="12"/>
  <c r="CU46" i="22" l="1"/>
  <c r="CW24" i="21"/>
  <c r="DH28" i="22"/>
  <c r="DG32" i="22"/>
  <c r="AR14" i="22"/>
  <c r="AQ16" i="22"/>
  <c r="CW25" i="21" l="1"/>
  <c r="CU45" i="22"/>
  <c r="GA30" i="22"/>
  <c r="AP38" i="19"/>
  <c r="AP35" i="19" s="1"/>
  <c r="AP42" i="19"/>
  <c r="AP39" i="19" s="1"/>
  <c r="AR13" i="22"/>
  <c r="AT22" i="12"/>
  <c r="CV47" i="22" l="1"/>
  <c r="CU49" i="22"/>
  <c r="CW26" i="21"/>
  <c r="CW27" i="21" s="1"/>
  <c r="AT23" i="12"/>
  <c r="AT23" i="23" s="1"/>
  <c r="AT24" i="23" s="1"/>
  <c r="AT25" i="23" s="1"/>
  <c r="AT22" i="23"/>
  <c r="GA29" i="22"/>
  <c r="DH32" i="22"/>
  <c r="AR12" i="22"/>
  <c r="AT27" i="12"/>
  <c r="AT27" i="23" s="1"/>
  <c r="CW28" i="21" l="1"/>
  <c r="CX24" i="21"/>
  <c r="CV46" i="22"/>
  <c r="AR16" i="22"/>
  <c r="AS14" i="22"/>
  <c r="CX25" i="21" l="1"/>
  <c r="CV45" i="22"/>
  <c r="CX26" i="21"/>
  <c r="CX27" i="21" s="1"/>
  <c r="AQ38" i="19"/>
  <c r="AQ35" i="19" s="1"/>
  <c r="AQ42" i="19"/>
  <c r="AQ39" i="19" s="1"/>
  <c r="AS13" i="22"/>
  <c r="AU22" i="12"/>
  <c r="CX28" i="21" l="1"/>
  <c r="CW47" i="22"/>
  <c r="CV49" i="22"/>
  <c r="AU23" i="12"/>
  <c r="AU23" i="23" s="1"/>
  <c r="AU24" i="23" s="1"/>
  <c r="AU25" i="23" s="1"/>
  <c r="AU22" i="23"/>
  <c r="AU27" i="12"/>
  <c r="AU27" i="23" s="1"/>
  <c r="AS12" i="22"/>
  <c r="CW46" i="22" l="1"/>
  <c r="CY24" i="21"/>
  <c r="AT14" i="22"/>
  <c r="AS16" i="22"/>
  <c r="CY25" i="21" l="1"/>
  <c r="CW45" i="22"/>
  <c r="AR38" i="19"/>
  <c r="AR35" i="19" s="1"/>
  <c r="AR42" i="19"/>
  <c r="AR39" i="19" s="1"/>
  <c r="AT13" i="22"/>
  <c r="AV22" i="12"/>
  <c r="CX47" i="22" l="1"/>
  <c r="CW49" i="22"/>
  <c r="CY26" i="21"/>
  <c r="CY27" i="21" s="1"/>
  <c r="AV23" i="12"/>
  <c r="AV23" i="23" s="1"/>
  <c r="AV24" i="23" s="1"/>
  <c r="AV25" i="23" s="1"/>
  <c r="AV22" i="23"/>
  <c r="AV27" i="12"/>
  <c r="AV27" i="23" s="1"/>
  <c r="AT12" i="22"/>
  <c r="CY28" i="21" l="1"/>
  <c r="CX46" i="22"/>
  <c r="CZ24" i="21"/>
  <c r="AU14" i="22"/>
  <c r="AT16" i="22"/>
  <c r="CZ25" i="21" l="1"/>
  <c r="CX45" i="22"/>
  <c r="AS38" i="19"/>
  <c r="AS35" i="19" s="1"/>
  <c r="AS42" i="19"/>
  <c r="AS39" i="19" s="1"/>
  <c r="AU13" i="22"/>
  <c r="AW22" i="12"/>
  <c r="CY47" i="22" l="1"/>
  <c r="CX49" i="22"/>
  <c r="CZ26" i="21"/>
  <c r="CZ27" i="21" s="1"/>
  <c r="AW23" i="12"/>
  <c r="AW23" i="23" s="1"/>
  <c r="AW24" i="23" s="1"/>
  <c r="AW25" i="23" s="1"/>
  <c r="AW22" i="23"/>
  <c r="AU12" i="22"/>
  <c r="AW27" i="12"/>
  <c r="AW27" i="23" s="1"/>
  <c r="CZ28" i="21" l="1"/>
  <c r="CY46" i="22"/>
  <c r="DA24" i="21"/>
  <c r="AV14" i="22"/>
  <c r="AU16" i="22"/>
  <c r="DA25" i="21" l="1"/>
  <c r="CY45" i="22"/>
  <c r="AT38" i="19"/>
  <c r="AT35" i="19" s="1"/>
  <c r="AT42" i="19"/>
  <c r="AT39" i="19" s="1"/>
  <c r="AV13" i="22"/>
  <c r="AX22" i="12"/>
  <c r="CZ47" i="22" l="1"/>
  <c r="CY49" i="22"/>
  <c r="DA26" i="21"/>
  <c r="DA27" i="21" s="1"/>
  <c r="AX23" i="12"/>
  <c r="AX23" i="23" s="1"/>
  <c r="AX24" i="23" s="1"/>
  <c r="AX25" i="23" s="1"/>
  <c r="AX22" i="23"/>
  <c r="AV12" i="22"/>
  <c r="AX27" i="12"/>
  <c r="AX27" i="23" s="1"/>
  <c r="DA28" i="21" l="1"/>
  <c r="DB24" i="21"/>
  <c r="CZ46" i="22"/>
  <c r="AV16" i="22"/>
  <c r="AW14" i="22"/>
  <c r="DB25" i="21" l="1"/>
  <c r="CZ45" i="22"/>
  <c r="DB26" i="21"/>
  <c r="DB27" i="21" s="1"/>
  <c r="DB28" i="21" s="1"/>
  <c r="AU42" i="19"/>
  <c r="AU39" i="19" s="1"/>
  <c r="AU38" i="19"/>
  <c r="AU35" i="19" s="1"/>
  <c r="AW13" i="22"/>
  <c r="AY22" i="12"/>
  <c r="DA47" i="22" l="1"/>
  <c r="CZ49" i="22"/>
  <c r="AY23" i="12"/>
  <c r="AY23" i="23" s="1"/>
  <c r="AY24" i="23" s="1"/>
  <c r="AY25" i="23" s="1"/>
  <c r="AY22" i="23"/>
  <c r="AW12" i="22"/>
  <c r="AY27" i="12"/>
  <c r="AY27" i="23" s="1"/>
  <c r="DA46" i="22" l="1"/>
  <c r="DC24" i="21"/>
  <c r="AW16" i="22"/>
  <c r="AX14" i="22"/>
  <c r="DC25" i="21" l="1"/>
  <c r="DC26" i="21" s="1"/>
  <c r="DC27" i="21" s="1"/>
  <c r="DC28" i="21" s="1"/>
  <c r="DA45" i="22"/>
  <c r="AV38" i="19"/>
  <c r="AV35" i="19" s="1"/>
  <c r="AV42" i="19"/>
  <c r="AV39" i="19" s="1"/>
  <c r="AX13" i="22"/>
  <c r="AZ22" i="12"/>
  <c r="DB47" i="22" l="1"/>
  <c r="DA49" i="22"/>
  <c r="AZ23" i="12"/>
  <c r="AZ23" i="23" s="1"/>
  <c r="AZ24" i="23" s="1"/>
  <c r="AZ25" i="23" s="1"/>
  <c r="AZ22" i="23"/>
  <c r="AX12" i="22"/>
  <c r="AZ27" i="12"/>
  <c r="AZ27" i="23" s="1"/>
  <c r="DB46" i="22" l="1"/>
  <c r="DD24" i="21"/>
  <c r="AX16" i="22"/>
  <c r="AY14" i="22"/>
  <c r="DD25" i="21" l="1"/>
  <c r="DD26" i="21" s="1"/>
  <c r="DD27" i="21" s="1"/>
  <c r="DD28" i="21" s="1"/>
  <c r="DB45" i="22"/>
  <c r="AW38" i="19"/>
  <c r="AW35" i="19" s="1"/>
  <c r="AW42" i="19"/>
  <c r="AW39" i="19" s="1"/>
  <c r="AY13" i="22"/>
  <c r="BA22" i="12"/>
  <c r="DC47" i="22" l="1"/>
  <c r="DB49" i="22"/>
  <c r="BA23" i="12"/>
  <c r="BA23" i="23" s="1"/>
  <c r="BA24" i="23" s="1"/>
  <c r="BA25" i="23" s="1"/>
  <c r="BA22" i="23"/>
  <c r="AY12" i="22"/>
  <c r="BA27" i="12"/>
  <c r="BA27" i="23" s="1"/>
  <c r="DE24" i="21" l="1"/>
  <c r="DC46" i="22"/>
  <c r="AZ14" i="22"/>
  <c r="AY16" i="22"/>
  <c r="DE25" i="21" l="1"/>
  <c r="DE26" i="21" s="1"/>
  <c r="DE27" i="21" s="1"/>
  <c r="DE28" i="21" s="1"/>
  <c r="DC45" i="22"/>
  <c r="AX38" i="19"/>
  <c r="AX35" i="19" s="1"/>
  <c r="AX42" i="19"/>
  <c r="AX39" i="19" s="1"/>
  <c r="AZ13" i="22"/>
  <c r="BB22" i="12"/>
  <c r="DD47" i="22" l="1"/>
  <c r="DC49" i="22"/>
  <c r="BB23" i="12"/>
  <c r="BB23" i="23" s="1"/>
  <c r="BB24" i="23" s="1"/>
  <c r="BB25" i="23" s="1"/>
  <c r="BB22" i="23"/>
  <c r="BB27" i="12"/>
  <c r="BB27" i="23" s="1"/>
  <c r="AZ12" i="22"/>
  <c r="DD46" i="22" l="1"/>
  <c r="DF24" i="21"/>
  <c r="AZ16" i="22"/>
  <c r="BA14" i="22"/>
  <c r="DF25" i="21" l="1"/>
  <c r="DF26" i="21" s="1"/>
  <c r="DF27" i="21" s="1"/>
  <c r="DF28" i="21" s="1"/>
  <c r="DD45" i="22"/>
  <c r="AY38" i="19"/>
  <c r="AY35" i="19" s="1"/>
  <c r="AY42" i="19"/>
  <c r="AY39" i="19" s="1"/>
  <c r="BA13" i="22"/>
  <c r="BC22" i="12"/>
  <c r="DE47" i="22" l="1"/>
  <c r="DD49" i="22"/>
  <c r="BC23" i="12"/>
  <c r="BC23" i="23" s="1"/>
  <c r="BC24" i="23" s="1"/>
  <c r="BC25" i="23" s="1"/>
  <c r="BC22" i="23"/>
  <c r="BC27" i="12"/>
  <c r="BC27" i="23" s="1"/>
  <c r="BA12" i="22"/>
  <c r="DE46" i="22" l="1"/>
  <c r="DG24" i="21"/>
  <c r="BB14" i="22"/>
  <c r="BA16" i="22"/>
  <c r="DG25" i="21" l="1"/>
  <c r="DG26" i="21" s="1"/>
  <c r="DG27" i="21" s="1"/>
  <c r="DG28" i="21" s="1"/>
  <c r="DE45" i="22"/>
  <c r="AZ38" i="19"/>
  <c r="AZ35" i="19" s="1"/>
  <c r="AZ42" i="19"/>
  <c r="AZ39" i="19" s="1"/>
  <c r="BB13" i="22"/>
  <c r="BD22" i="12"/>
  <c r="DF47" i="22" l="1"/>
  <c r="DE49" i="22"/>
  <c r="BD23" i="12"/>
  <c r="BD23" i="23" s="1"/>
  <c r="BD24" i="23" s="1"/>
  <c r="BD25" i="23" s="1"/>
  <c r="BD22" i="23"/>
  <c r="BD27" i="12"/>
  <c r="BD27" i="23" s="1"/>
  <c r="BB12" i="22"/>
  <c r="DF46" i="22" l="1"/>
  <c r="DH24" i="21"/>
  <c r="BC14" i="22"/>
  <c r="BB16" i="22"/>
  <c r="DH25" i="21" l="1"/>
  <c r="DH26" i="21" s="1"/>
  <c r="DH27" i="21" s="1"/>
  <c r="DH28" i="21" s="1"/>
  <c r="DF45" i="22"/>
  <c r="BA42" i="19"/>
  <c r="BA39" i="19" s="1"/>
  <c r="BA38" i="19"/>
  <c r="BA35" i="19" s="1"/>
  <c r="BC13" i="22"/>
  <c r="BE22" i="12"/>
  <c r="DG47" i="22" l="1"/>
  <c r="DF49" i="22"/>
  <c r="BE23" i="12"/>
  <c r="BE23" i="23" s="1"/>
  <c r="BE24" i="23" s="1"/>
  <c r="BE25" i="23" s="1"/>
  <c r="BE22" i="23"/>
  <c r="BE27" i="12"/>
  <c r="BE27" i="23" s="1"/>
  <c r="BC12" i="22"/>
  <c r="DG46" i="22" l="1"/>
  <c r="DI24" i="21"/>
  <c r="BD14" i="22"/>
  <c r="BC16" i="22"/>
  <c r="DI25" i="21" l="1"/>
  <c r="DI26" i="21" s="1"/>
  <c r="DI27" i="21" s="1"/>
  <c r="DI28" i="21" s="1"/>
  <c r="DG45" i="22"/>
  <c r="BB38" i="19"/>
  <c r="BB35" i="19" s="1"/>
  <c r="BB42" i="19"/>
  <c r="BB39" i="19" s="1"/>
  <c r="BD13" i="22"/>
  <c r="BF22" i="12"/>
  <c r="DH47" i="22" l="1"/>
  <c r="DG49" i="22"/>
  <c r="BF23" i="12"/>
  <c r="BF23" i="23" s="1"/>
  <c r="BF24" i="23" s="1"/>
  <c r="BF25" i="23" s="1"/>
  <c r="BF22" i="23"/>
  <c r="BF27" i="12"/>
  <c r="BF27" i="23" s="1"/>
  <c r="BD12" i="22"/>
  <c r="DH46" i="22" l="1"/>
  <c r="DJ24" i="21"/>
  <c r="GA47" i="22"/>
  <c r="BE14" i="22"/>
  <c r="BD16" i="22"/>
  <c r="DJ25" i="21" l="1"/>
  <c r="GA46" i="22"/>
  <c r="DH45" i="22"/>
  <c r="DH49" i="22" s="1"/>
  <c r="BC38" i="19"/>
  <c r="BC35" i="19" s="1"/>
  <c r="BC42" i="19"/>
  <c r="BC39" i="19" s="1"/>
  <c r="BE13" i="22"/>
  <c r="BG22" i="12"/>
  <c r="D81" i="21" l="1"/>
  <c r="H77" i="21"/>
  <c r="H81" i="21" s="1"/>
  <c r="DJ26" i="21"/>
  <c r="BG23" i="12"/>
  <c r="BG23" i="23" s="1"/>
  <c r="BG24" i="23" s="1"/>
  <c r="BG25" i="23" s="1"/>
  <c r="BG22" i="23"/>
  <c r="BE12" i="22"/>
  <c r="BG27" i="12"/>
  <c r="BG27" i="23" s="1"/>
  <c r="C26" i="21" l="1"/>
  <c r="DJ27" i="21"/>
  <c r="BF14" i="22"/>
  <c r="BE16" i="22"/>
  <c r="DJ28" i="21" l="1"/>
  <c r="DK28" i="21" s="1"/>
  <c r="DL28" i="21" s="1"/>
  <c r="DM28" i="21" s="1"/>
  <c r="DN28" i="21" s="1"/>
  <c r="DO28" i="21" s="1"/>
  <c r="DP28" i="21" s="1"/>
  <c r="DQ28" i="21" s="1"/>
  <c r="DR28" i="21" s="1"/>
  <c r="DS28" i="21" s="1"/>
  <c r="DT28" i="21" s="1"/>
  <c r="C27" i="21"/>
  <c r="C31" i="21" s="1"/>
  <c r="BD38" i="19"/>
  <c r="BD35" i="19" s="1"/>
  <c r="BD42" i="19"/>
  <c r="BD39" i="19" s="1"/>
  <c r="BF13" i="22"/>
  <c r="BH22" i="12"/>
  <c r="BH23" i="12" l="1"/>
  <c r="BH23" i="23" s="1"/>
  <c r="BH24" i="23" s="1"/>
  <c r="BH25" i="23" s="1"/>
  <c r="BH22" i="23"/>
  <c r="BH27" i="12"/>
  <c r="BH27" i="23" s="1"/>
  <c r="BF12" i="22"/>
  <c r="BG14" i="22" l="1"/>
  <c r="BF16" i="22"/>
  <c r="BE38" i="19" l="1"/>
  <c r="BE35" i="19" s="1"/>
  <c r="BE42" i="19"/>
  <c r="BE39" i="19" s="1"/>
  <c r="BG13" i="22"/>
  <c r="BI22" i="12"/>
  <c r="BI23" i="12" l="1"/>
  <c r="BI23" i="23" s="1"/>
  <c r="BI24" i="23" s="1"/>
  <c r="BI25" i="23" s="1"/>
  <c r="BI22" i="23"/>
  <c r="BG12" i="22"/>
  <c r="BI27" i="12"/>
  <c r="BI27" i="23" s="1"/>
  <c r="BH14" i="22" l="1"/>
  <c r="BG16" i="22"/>
  <c r="E39" i="12"/>
  <c r="BF38" i="19" l="1"/>
  <c r="BF35" i="19" s="1"/>
  <c r="BF42" i="19"/>
  <c r="BF39" i="19" s="1"/>
  <c r="E7" i="21"/>
  <c r="C25" i="13"/>
  <c r="E8" i="21"/>
  <c r="BH13" i="22"/>
  <c r="BJ22" i="12"/>
  <c r="E20" i="12"/>
  <c r="E24" i="12" s="1"/>
  <c r="E25" i="12" s="1"/>
  <c r="F12" i="12"/>
  <c r="F39" i="12" s="1"/>
  <c r="BJ23" i="12" l="1"/>
  <c r="BJ23" i="23" s="1"/>
  <c r="BJ24" i="23" s="1"/>
  <c r="BJ25" i="23" s="1"/>
  <c r="BJ22" i="23"/>
  <c r="F8" i="21"/>
  <c r="F9" i="21" s="1"/>
  <c r="F10" i="21" s="1"/>
  <c r="F7" i="21"/>
  <c r="E9" i="21"/>
  <c r="BH12" i="22"/>
  <c r="BJ27" i="12"/>
  <c r="BJ27" i="23" s="1"/>
  <c r="G12" i="12"/>
  <c r="F20" i="12"/>
  <c r="F24" i="12" s="1"/>
  <c r="F25" i="12" s="1"/>
  <c r="E30" i="23" l="1"/>
  <c r="E26" i="12"/>
  <c r="E29" i="12" s="1"/>
  <c r="E10" i="21"/>
  <c r="G20" i="12"/>
  <c r="G24" i="12" s="1"/>
  <c r="G25" i="12" s="1"/>
  <c r="G39" i="12"/>
  <c r="G8" i="21"/>
  <c r="G7" i="21"/>
  <c r="BH16" i="22"/>
  <c r="BI14" i="22"/>
  <c r="H12" i="12"/>
  <c r="G26" i="12" l="1"/>
  <c r="G29" i="12" s="1"/>
  <c r="G30" i="12" s="1"/>
  <c r="G26" i="23"/>
  <c r="G29" i="23" s="1"/>
  <c r="G30" i="23" s="1"/>
  <c r="E31" i="23"/>
  <c r="BG38" i="19"/>
  <c r="BG35" i="19" s="1"/>
  <c r="BG42" i="19"/>
  <c r="BG39" i="19" s="1"/>
  <c r="G9" i="21"/>
  <c r="H20" i="12"/>
  <c r="H24" i="12" s="1"/>
  <c r="H25" i="12" s="1"/>
  <c r="H39" i="12"/>
  <c r="H8" i="21"/>
  <c r="H9" i="21" s="1"/>
  <c r="H10" i="21" s="1"/>
  <c r="H7" i="21"/>
  <c r="E11" i="21"/>
  <c r="F11" i="21" s="1"/>
  <c r="BI13" i="22"/>
  <c r="BK22" i="12"/>
  <c r="E30" i="12"/>
  <c r="I12" i="12"/>
  <c r="F26" i="23"/>
  <c r="F29" i="23" s="1"/>
  <c r="F30" i="23" l="1"/>
  <c r="BK23" i="12"/>
  <c r="BK23" i="23" s="1"/>
  <c r="BK24" i="23" s="1"/>
  <c r="BK25" i="23" s="1"/>
  <c r="BK22" i="23"/>
  <c r="H26" i="12"/>
  <c r="H29" i="12" s="1"/>
  <c r="H30" i="12" s="1"/>
  <c r="H26" i="23"/>
  <c r="I39" i="12"/>
  <c r="I8" i="21"/>
  <c r="I9" i="21" s="1"/>
  <c r="I10" i="21" s="1"/>
  <c r="I7" i="21"/>
  <c r="G10" i="21"/>
  <c r="BK27" i="12"/>
  <c r="BK27" i="23" s="1"/>
  <c r="BI12" i="22"/>
  <c r="J12" i="12"/>
  <c r="I20" i="12"/>
  <c r="I24" i="12" s="1"/>
  <c r="I25" i="12" s="1"/>
  <c r="I26" i="23" s="1"/>
  <c r="I29" i="23" s="1"/>
  <c r="I30" i="23" s="1"/>
  <c r="F26" i="12"/>
  <c r="K12" i="12"/>
  <c r="F31" i="23" l="1"/>
  <c r="J20" i="12"/>
  <c r="J24" i="12" s="1"/>
  <c r="J25" i="12" s="1"/>
  <c r="J26" i="23" s="1"/>
  <c r="J39" i="12"/>
  <c r="J8" i="21"/>
  <c r="J7" i="21"/>
  <c r="G11" i="21"/>
  <c r="H11" i="21" s="1"/>
  <c r="I11" i="21" s="1"/>
  <c r="K20" i="12"/>
  <c r="K24" i="12" s="1"/>
  <c r="K25" i="12" s="1"/>
  <c r="K26" i="23" s="1"/>
  <c r="K39" i="12"/>
  <c r="K8" i="21"/>
  <c r="K9" i="21" s="1"/>
  <c r="K10" i="21" s="1"/>
  <c r="K7" i="21"/>
  <c r="BI16" i="22"/>
  <c r="BJ14" i="22"/>
  <c r="L12" i="12"/>
  <c r="F29" i="12"/>
  <c r="E31" i="12"/>
  <c r="G31" i="23" l="1"/>
  <c r="F32" i="23"/>
  <c r="E32" i="23"/>
  <c r="H29" i="23"/>
  <c r="BH38" i="19"/>
  <c r="BH35" i="19" s="1"/>
  <c r="BH42" i="19"/>
  <c r="BH39" i="19" s="1"/>
  <c r="J9" i="21"/>
  <c r="L20" i="12"/>
  <c r="L24" i="12" s="1"/>
  <c r="L25" i="12" s="1"/>
  <c r="L26" i="23" s="1"/>
  <c r="L39" i="12"/>
  <c r="L8" i="21"/>
  <c r="L9" i="21" s="1"/>
  <c r="L10" i="21" s="1"/>
  <c r="L7" i="21"/>
  <c r="K26" i="12"/>
  <c r="K29" i="12" s="1"/>
  <c r="K30" i="12" s="1"/>
  <c r="BJ13" i="22"/>
  <c r="BL22" i="12"/>
  <c r="J26" i="12"/>
  <c r="J29" i="12" s="1"/>
  <c r="J30" i="12" s="1"/>
  <c r="M12" i="12"/>
  <c r="F30" i="12"/>
  <c r="BL23" i="12" l="1"/>
  <c r="BL23" i="23" s="1"/>
  <c r="BL24" i="23" s="1"/>
  <c r="BL25" i="23" s="1"/>
  <c r="BL22" i="23"/>
  <c r="H30" i="23"/>
  <c r="K29" i="23"/>
  <c r="K30" i="23" s="1"/>
  <c r="L29" i="23"/>
  <c r="L30" i="23" s="1"/>
  <c r="L26" i="12"/>
  <c r="L29" i="12" s="1"/>
  <c r="L30" i="12" s="1"/>
  <c r="M7" i="21"/>
  <c r="M39" i="12"/>
  <c r="M8" i="21"/>
  <c r="M9" i="21" s="1"/>
  <c r="M10" i="21" s="1"/>
  <c r="J10" i="21"/>
  <c r="BJ12" i="22"/>
  <c r="BL27" i="12"/>
  <c r="BL27" i="23" s="1"/>
  <c r="M20" i="12"/>
  <c r="M24" i="12" s="1"/>
  <c r="M25" i="12" s="1"/>
  <c r="M26" i="23" s="1"/>
  <c r="N12" i="12"/>
  <c r="I26" i="12"/>
  <c r="F31" i="12"/>
  <c r="G31" i="12" l="1"/>
  <c r="F32" i="12"/>
  <c r="E32" i="12"/>
  <c r="H31" i="23"/>
  <c r="N20" i="12"/>
  <c r="N24" i="12" s="1"/>
  <c r="N25" i="12" s="1"/>
  <c r="N26" i="23" s="1"/>
  <c r="N39" i="12"/>
  <c r="N8" i="21"/>
  <c r="N9" i="21" s="1"/>
  <c r="N7" i="21"/>
  <c r="J11" i="21"/>
  <c r="K11" i="21" s="1"/>
  <c r="L11" i="21" s="1"/>
  <c r="M11" i="21" s="1"/>
  <c r="BK14" i="22"/>
  <c r="BJ16" i="22"/>
  <c r="O12" i="12"/>
  <c r="I29" i="12"/>
  <c r="H31" i="12" l="1"/>
  <c r="G32" i="12"/>
  <c r="I31" i="23"/>
  <c r="H32" i="23" s="1"/>
  <c r="G32" i="23"/>
  <c r="M29" i="23"/>
  <c r="M30" i="23" s="1"/>
  <c r="N26" i="12"/>
  <c r="N29" i="12" s="1"/>
  <c r="N30" i="12" s="1"/>
  <c r="BI38" i="19"/>
  <c r="BI35" i="19" s="1"/>
  <c r="BI42" i="19"/>
  <c r="BI39" i="19" s="1"/>
  <c r="N10" i="21"/>
  <c r="O20" i="12"/>
  <c r="O24" i="12" s="1"/>
  <c r="O25" i="12" s="1"/>
  <c r="O26" i="23" s="1"/>
  <c r="O39" i="12"/>
  <c r="O8" i="21"/>
  <c r="O9" i="21" s="1"/>
  <c r="O10" i="21" s="1"/>
  <c r="O7" i="21"/>
  <c r="BK13" i="22"/>
  <c r="BM22" i="12"/>
  <c r="P12" i="12"/>
  <c r="I30" i="12"/>
  <c r="BM23" i="12" l="1"/>
  <c r="BM23" i="23" s="1"/>
  <c r="BM24" i="23" s="1"/>
  <c r="BM25" i="23" s="1"/>
  <c r="BM22" i="23"/>
  <c r="J29" i="23"/>
  <c r="O26" i="12"/>
  <c r="O29" i="12" s="1"/>
  <c r="O30" i="12" s="1"/>
  <c r="P20" i="12"/>
  <c r="P24" i="12" s="1"/>
  <c r="P25" i="12" s="1"/>
  <c r="P39" i="12"/>
  <c r="P8" i="21"/>
  <c r="P9" i="21" s="1"/>
  <c r="P10" i="21" s="1"/>
  <c r="P7" i="21"/>
  <c r="N11" i="21"/>
  <c r="O11" i="21" s="1"/>
  <c r="BK12" i="22"/>
  <c r="BM27" i="12"/>
  <c r="BM27" i="23" s="1"/>
  <c r="Q12" i="12"/>
  <c r="M26" i="12"/>
  <c r="I31" i="12"/>
  <c r="J31" i="12" l="1"/>
  <c r="I32" i="12" s="1"/>
  <c r="H32" i="12"/>
  <c r="P26" i="12"/>
  <c r="P29" i="12" s="1"/>
  <c r="P30" i="12" s="1"/>
  <c r="P26" i="23"/>
  <c r="J30" i="23"/>
  <c r="O29" i="23"/>
  <c r="O30" i="23" s="1"/>
  <c r="P11" i="21"/>
  <c r="Q20" i="12"/>
  <c r="Q24" i="12" s="1"/>
  <c r="Q25" i="12" s="1"/>
  <c r="Q26" i="23" s="1"/>
  <c r="Q39" i="12"/>
  <c r="Q8" i="21"/>
  <c r="Q9" i="21" s="1"/>
  <c r="Q10" i="21" s="1"/>
  <c r="Q7" i="21"/>
  <c r="BL14" i="22"/>
  <c r="BK16" i="22"/>
  <c r="R12" i="12"/>
  <c r="M29" i="12"/>
  <c r="K31" i="12" l="1"/>
  <c r="J32" i="12" s="1"/>
  <c r="Q11" i="21"/>
  <c r="Q29" i="23"/>
  <c r="Q30" i="23" s="1"/>
  <c r="J31" i="23"/>
  <c r="BJ38" i="19"/>
  <c r="BJ35" i="19" s="1"/>
  <c r="BJ42" i="19"/>
  <c r="BJ39" i="19" s="1"/>
  <c r="R20" i="12"/>
  <c r="R24" i="12" s="1"/>
  <c r="R25" i="12" s="1"/>
  <c r="R26" i="23" s="1"/>
  <c r="R39" i="12"/>
  <c r="R8" i="21"/>
  <c r="R9" i="21" s="1"/>
  <c r="R10" i="21" s="1"/>
  <c r="R7" i="21"/>
  <c r="BL13" i="22"/>
  <c r="BN22" i="12"/>
  <c r="M30" i="12"/>
  <c r="S12" i="12"/>
  <c r="R11" i="21" l="1"/>
  <c r="L31" i="12"/>
  <c r="M31" i="12" s="1"/>
  <c r="K31" i="23"/>
  <c r="J32" i="23" s="1"/>
  <c r="I32" i="23"/>
  <c r="BN23" i="12"/>
  <c r="BN23" i="23" s="1"/>
  <c r="BN24" i="23" s="1"/>
  <c r="BN25" i="23" s="1"/>
  <c r="BN22" i="23"/>
  <c r="R26" i="12"/>
  <c r="R29" i="12" s="1"/>
  <c r="R30" i="12" s="1"/>
  <c r="S20" i="12"/>
  <c r="S24" i="12" s="1"/>
  <c r="S25" i="12" s="1"/>
  <c r="S39" i="12"/>
  <c r="S8" i="21"/>
  <c r="S9" i="21" s="1"/>
  <c r="S10" i="21" s="1"/>
  <c r="S11" i="21" s="1"/>
  <c r="S7" i="21"/>
  <c r="BN27" i="12"/>
  <c r="BN27" i="23" s="1"/>
  <c r="BL12" i="22"/>
  <c r="Q26" i="12"/>
  <c r="T12" i="12"/>
  <c r="K32" i="12" l="1"/>
  <c r="N31" i="12"/>
  <c r="M32" i="12" s="1"/>
  <c r="L32" i="12"/>
  <c r="L31" i="23"/>
  <c r="K32" i="23" s="1"/>
  <c r="S26" i="12"/>
  <c r="S29" i="12" s="1"/>
  <c r="S30" i="12" s="1"/>
  <c r="S26" i="23"/>
  <c r="R29" i="23"/>
  <c r="R30" i="23" s="1"/>
  <c r="P29" i="23"/>
  <c r="N29" i="23"/>
  <c r="T20" i="12"/>
  <c r="T24" i="12" s="1"/>
  <c r="T25" i="12" s="1"/>
  <c r="T26" i="23" s="1"/>
  <c r="T39" i="12"/>
  <c r="T8" i="21"/>
  <c r="T9" i="21" s="1"/>
  <c r="T10" i="21" s="1"/>
  <c r="T11" i="21" s="1"/>
  <c r="T7" i="21"/>
  <c r="BM14" i="22"/>
  <c r="BL16" i="22"/>
  <c r="U12" i="12"/>
  <c r="Q29" i="12"/>
  <c r="O31" i="12" l="1"/>
  <c r="N32" i="12" s="1"/>
  <c r="M31" i="23"/>
  <c r="L32" i="23" s="1"/>
  <c r="P30" i="23"/>
  <c r="N30" i="23"/>
  <c r="T26" i="12"/>
  <c r="T29" i="12" s="1"/>
  <c r="T30" i="12" s="1"/>
  <c r="BK38" i="19"/>
  <c r="BK35" i="19" s="1"/>
  <c r="BK42" i="19"/>
  <c r="BK39" i="19" s="1"/>
  <c r="U20" i="12"/>
  <c r="U24" i="12" s="1"/>
  <c r="U25" i="12" s="1"/>
  <c r="U26" i="23" s="1"/>
  <c r="U7" i="21"/>
  <c r="U39" i="12"/>
  <c r="U8" i="21"/>
  <c r="U9" i="21" s="1"/>
  <c r="U10" i="21" s="1"/>
  <c r="U11" i="21" s="1"/>
  <c r="BM13" i="22"/>
  <c r="BO22" i="12"/>
  <c r="Q30" i="12"/>
  <c r="V12" i="12"/>
  <c r="P31" i="12" l="1"/>
  <c r="O32" i="12" s="1"/>
  <c r="BO23" i="12"/>
  <c r="BO23" i="23" s="1"/>
  <c r="BO24" i="23" s="1"/>
  <c r="BO25" i="23" s="1"/>
  <c r="BO22" i="23"/>
  <c r="T29" i="23"/>
  <c r="T30" i="23" s="1"/>
  <c r="N31" i="23"/>
  <c r="U26" i="12"/>
  <c r="U29" i="12" s="1"/>
  <c r="U30" i="12" s="1"/>
  <c r="V20" i="12"/>
  <c r="V24" i="12" s="1"/>
  <c r="V25" i="12" s="1"/>
  <c r="V39" i="12"/>
  <c r="V8" i="21"/>
  <c r="V9" i="21" s="1"/>
  <c r="V10" i="21" s="1"/>
  <c r="V11" i="21" s="1"/>
  <c r="V7" i="21"/>
  <c r="BO27" i="12"/>
  <c r="BO27" i="23" s="1"/>
  <c r="BM12" i="22"/>
  <c r="W12" i="12"/>
  <c r="Q31" i="12"/>
  <c r="R31" i="12" l="1"/>
  <c r="Q32" i="12" s="1"/>
  <c r="P32" i="12"/>
  <c r="O31" i="23"/>
  <c r="N32" i="23" s="1"/>
  <c r="M32" i="23"/>
  <c r="V26" i="12"/>
  <c r="V29" i="12" s="1"/>
  <c r="V30" i="12" s="1"/>
  <c r="V26" i="23"/>
  <c r="V29" i="23" s="1"/>
  <c r="V30" i="23" s="1"/>
  <c r="S29" i="23"/>
  <c r="U29" i="23"/>
  <c r="U30" i="23" s="1"/>
  <c r="W20" i="12"/>
  <c r="W24" i="12" s="1"/>
  <c r="W25" i="12" s="1"/>
  <c r="W26" i="23" s="1"/>
  <c r="W39" i="12"/>
  <c r="W8" i="21"/>
  <c r="W9" i="21" s="1"/>
  <c r="W10" i="21" s="1"/>
  <c r="W11" i="21" s="1"/>
  <c r="W7" i="21"/>
  <c r="BN14" i="22"/>
  <c r="BM16" i="22"/>
  <c r="X12" i="12"/>
  <c r="S31" i="12" l="1"/>
  <c r="R32" i="12" s="1"/>
  <c r="P31" i="23"/>
  <c r="O32" i="23" s="1"/>
  <c r="S30" i="23"/>
  <c r="W26" i="12"/>
  <c r="W29" i="12" s="1"/>
  <c r="W30" i="12" s="1"/>
  <c r="BL38" i="19"/>
  <c r="BL35" i="19" s="1"/>
  <c r="BL42" i="19"/>
  <c r="BL39" i="19" s="1"/>
  <c r="X20" i="12"/>
  <c r="X24" i="12" s="1"/>
  <c r="X25" i="12" s="1"/>
  <c r="X26" i="23" s="1"/>
  <c r="X39" i="12"/>
  <c r="X8" i="21"/>
  <c r="X9" i="21" s="1"/>
  <c r="X10" i="21" s="1"/>
  <c r="X11" i="21" s="1"/>
  <c r="X7" i="21"/>
  <c r="BN13" i="22"/>
  <c r="BP22" i="12"/>
  <c r="Y12" i="12"/>
  <c r="T31" i="12" l="1"/>
  <c r="S32" i="12" s="1"/>
  <c r="Q31" i="23"/>
  <c r="P32" i="23" s="1"/>
  <c r="BP23" i="12"/>
  <c r="BP23" i="23" s="1"/>
  <c r="BP24" i="23" s="1"/>
  <c r="BP25" i="23" s="1"/>
  <c r="BP22" i="23"/>
  <c r="W29" i="23"/>
  <c r="Y20" i="12"/>
  <c r="Y24" i="12" s="1"/>
  <c r="Y25" i="12" s="1"/>
  <c r="Y26" i="23" s="1"/>
  <c r="Y39" i="12"/>
  <c r="Y8" i="21"/>
  <c r="Y9" i="21" s="1"/>
  <c r="Y10" i="21" s="1"/>
  <c r="Y11" i="21" s="1"/>
  <c r="Y7" i="21"/>
  <c r="X26" i="12"/>
  <c r="X29" i="12" s="1"/>
  <c r="X30" i="12" s="1"/>
  <c r="BP27" i="12"/>
  <c r="BP27" i="23" s="1"/>
  <c r="BN12" i="22"/>
  <c r="Z12" i="12"/>
  <c r="U31" i="12" l="1"/>
  <c r="R31" i="23"/>
  <c r="Q32" i="23" s="1"/>
  <c r="W30" i="23"/>
  <c r="Y29" i="23"/>
  <c r="Y30" i="23" s="1"/>
  <c r="X29" i="23"/>
  <c r="X30" i="23" s="1"/>
  <c r="Y26" i="12"/>
  <c r="Y29" i="12" s="1"/>
  <c r="Y30" i="12" s="1"/>
  <c r="Z20" i="12"/>
  <c r="Z24" i="12" s="1"/>
  <c r="Z25" i="12" s="1"/>
  <c r="Z26" i="23" s="1"/>
  <c r="Z39" i="12"/>
  <c r="Z8" i="21"/>
  <c r="Z9" i="21" s="1"/>
  <c r="Z10" i="21" s="1"/>
  <c r="Z11" i="21" s="1"/>
  <c r="Z7" i="21"/>
  <c r="BN16" i="22"/>
  <c r="BO14" i="22"/>
  <c r="AA12" i="12"/>
  <c r="V31" i="12" l="1"/>
  <c r="U32" i="12" s="1"/>
  <c r="T32" i="12"/>
  <c r="S31" i="23"/>
  <c r="BM42" i="19"/>
  <c r="BM39" i="19" s="1"/>
  <c r="BM38" i="19"/>
  <c r="BM35" i="19" s="1"/>
  <c r="AA20" i="12"/>
  <c r="AA24" i="12" s="1"/>
  <c r="AA25" i="12" s="1"/>
  <c r="AA26" i="23" s="1"/>
  <c r="AA39" i="12"/>
  <c r="AA8" i="21"/>
  <c r="AA9" i="21" s="1"/>
  <c r="AA10" i="21" s="1"/>
  <c r="AA11" i="21" s="1"/>
  <c r="AA7" i="21"/>
  <c r="Z26" i="12"/>
  <c r="Z29" i="12" s="1"/>
  <c r="Z30" i="12" s="1"/>
  <c r="BO13" i="22"/>
  <c r="BQ22" i="12"/>
  <c r="AB12" i="12"/>
  <c r="W31" i="12" l="1"/>
  <c r="T31" i="23"/>
  <c r="S32" i="23" s="1"/>
  <c r="R32" i="23"/>
  <c r="BQ23" i="12"/>
  <c r="BQ23" i="23" s="1"/>
  <c r="BQ24" i="23" s="1"/>
  <c r="BQ25" i="23" s="1"/>
  <c r="BQ22" i="23"/>
  <c r="Z29" i="23"/>
  <c r="AA29" i="23"/>
  <c r="AA30" i="23" s="1"/>
  <c r="AA26" i="12"/>
  <c r="AA29" i="12" s="1"/>
  <c r="AA30" i="12" s="1"/>
  <c r="AB20" i="12"/>
  <c r="AB24" i="12" s="1"/>
  <c r="AB25" i="12" s="1"/>
  <c r="AB26" i="23" s="1"/>
  <c r="AB39" i="12"/>
  <c r="AB8" i="21"/>
  <c r="AB9" i="21" s="1"/>
  <c r="AB10" i="21" s="1"/>
  <c r="AB11" i="21" s="1"/>
  <c r="AB7" i="21"/>
  <c r="BO12" i="22"/>
  <c r="BQ27" i="12"/>
  <c r="BQ27" i="23" s="1"/>
  <c r="AC12" i="12"/>
  <c r="X31" i="12" l="1"/>
  <c r="V32" i="12"/>
  <c r="U31" i="23"/>
  <c r="T32" i="23" s="1"/>
  <c r="Z30" i="23"/>
  <c r="AC20" i="12"/>
  <c r="AC24" i="12" s="1"/>
  <c r="AC25" i="12" s="1"/>
  <c r="AC26" i="23" s="1"/>
  <c r="AC7" i="21"/>
  <c r="AC39" i="12"/>
  <c r="AC8" i="21"/>
  <c r="AC9" i="21" s="1"/>
  <c r="AC10" i="21" s="1"/>
  <c r="AC11" i="21" s="1"/>
  <c r="AB26" i="12"/>
  <c r="AB29" i="12" s="1"/>
  <c r="AB30" i="12" s="1"/>
  <c r="BO16" i="22"/>
  <c r="BP14" i="22"/>
  <c r="AD12" i="12"/>
  <c r="Y31" i="12" l="1"/>
  <c r="W32" i="12"/>
  <c r="V31" i="23"/>
  <c r="U32" i="23" s="1"/>
  <c r="AB29" i="23"/>
  <c r="AC26" i="12"/>
  <c r="AC29" i="12" s="1"/>
  <c r="AC30" i="12" s="1"/>
  <c r="BN42" i="19"/>
  <c r="BN38" i="19"/>
  <c r="AD20" i="12"/>
  <c r="AD24" i="12" s="1"/>
  <c r="AD25" i="12" s="1"/>
  <c r="AD39" i="12"/>
  <c r="AD8" i="21"/>
  <c r="AD9" i="21" s="1"/>
  <c r="AD10" i="21" s="1"/>
  <c r="AD11" i="21" s="1"/>
  <c r="AD7" i="21"/>
  <c r="BP13" i="22"/>
  <c r="BR22" i="12"/>
  <c r="AE12" i="12"/>
  <c r="Z31" i="12" l="1"/>
  <c r="X32" i="12"/>
  <c r="W31" i="23"/>
  <c r="BR23" i="12"/>
  <c r="BR23" i="23" s="1"/>
  <c r="BR24" i="23" s="1"/>
  <c r="BR25" i="23" s="1"/>
  <c r="BR22" i="23"/>
  <c r="AD26" i="12"/>
  <c r="AD29" i="12" s="1"/>
  <c r="AD30" i="12" s="1"/>
  <c r="AD26" i="23"/>
  <c r="AB30" i="23"/>
  <c r="AC29" i="23"/>
  <c r="BN35" i="19"/>
  <c r="BN39" i="19"/>
  <c r="AE20" i="12"/>
  <c r="AE24" i="12" s="1"/>
  <c r="AE25" i="12" s="1"/>
  <c r="AE26" i="23" s="1"/>
  <c r="AE39" i="12"/>
  <c r="AE8" i="21"/>
  <c r="AE9" i="21" s="1"/>
  <c r="AE10" i="21" s="1"/>
  <c r="AE11" i="21" s="1"/>
  <c r="AE7" i="21"/>
  <c r="BP12" i="22"/>
  <c r="BR27" i="12"/>
  <c r="BR27" i="23" s="1"/>
  <c r="AF12" i="12"/>
  <c r="AA31" i="12" l="1"/>
  <c r="Y32" i="12"/>
  <c r="X31" i="23"/>
  <c r="W32" i="23" s="1"/>
  <c r="V32" i="23"/>
  <c r="AC30" i="23"/>
  <c r="AF20" i="12"/>
  <c r="AF24" i="12" s="1"/>
  <c r="AF25" i="12" s="1"/>
  <c r="AF26" i="23" s="1"/>
  <c r="AF39" i="12"/>
  <c r="AF8" i="21"/>
  <c r="AF9" i="21" s="1"/>
  <c r="AF10" i="21" s="1"/>
  <c r="AF11" i="21" s="1"/>
  <c r="AF7" i="21"/>
  <c r="AE26" i="12"/>
  <c r="AE29" i="12" s="1"/>
  <c r="AE30" i="12" s="1"/>
  <c r="BQ14" i="22"/>
  <c r="BP16" i="22"/>
  <c r="AG12" i="12"/>
  <c r="AB31" i="12" l="1"/>
  <c r="Z32" i="12"/>
  <c r="Y31" i="23"/>
  <c r="X32" i="23" s="1"/>
  <c r="AF29" i="23"/>
  <c r="AF30" i="23" s="1"/>
  <c r="AE29" i="23"/>
  <c r="AE30" i="23" s="1"/>
  <c r="AD29" i="23"/>
  <c r="AF26" i="12"/>
  <c r="AF29" i="12" s="1"/>
  <c r="AF30" i="12" s="1"/>
  <c r="BO38" i="19"/>
  <c r="BO35" i="19" s="1"/>
  <c r="BO42" i="19"/>
  <c r="BO39" i="19" s="1"/>
  <c r="AG20" i="12"/>
  <c r="AG24" i="12" s="1"/>
  <c r="AG25" i="12" s="1"/>
  <c r="AG26" i="23" s="1"/>
  <c r="AG39" i="12"/>
  <c r="AG8" i="21"/>
  <c r="AG9" i="21" s="1"/>
  <c r="AG10" i="21" s="1"/>
  <c r="AG11" i="21" s="1"/>
  <c r="AG7" i="21"/>
  <c r="BQ13" i="22"/>
  <c r="BS22" i="12"/>
  <c r="AH12" i="12"/>
  <c r="AC31" i="12" l="1"/>
  <c r="AA32" i="12"/>
  <c r="Z31" i="23"/>
  <c r="BS23" i="12"/>
  <c r="BS23" i="23" s="1"/>
  <c r="BS24" i="23" s="1"/>
  <c r="BS25" i="23" s="1"/>
  <c r="BS22" i="23"/>
  <c r="AD30" i="23"/>
  <c r="AH20" i="12"/>
  <c r="AH24" i="12" s="1"/>
  <c r="AH25" i="12" s="1"/>
  <c r="AH26" i="23" s="1"/>
  <c r="AH39" i="12"/>
  <c r="AH8" i="21"/>
  <c r="AH9" i="21" s="1"/>
  <c r="AH10" i="21" s="1"/>
  <c r="AH11" i="21" s="1"/>
  <c r="AH7" i="21"/>
  <c r="AG26" i="12"/>
  <c r="AG29" i="12" s="1"/>
  <c r="AG30" i="12" s="1"/>
  <c r="BS27" i="12"/>
  <c r="BS27" i="23" s="1"/>
  <c r="BQ12" i="22"/>
  <c r="AI12" i="12"/>
  <c r="AD31" i="12" l="1"/>
  <c r="AB32" i="12"/>
  <c r="AA31" i="23"/>
  <c r="Z32" i="23" s="1"/>
  <c r="Y32" i="23"/>
  <c r="AG29" i="23"/>
  <c r="AI20" i="12"/>
  <c r="AI24" i="12" s="1"/>
  <c r="AI25" i="12" s="1"/>
  <c r="AI39" i="12"/>
  <c r="AI8" i="21"/>
  <c r="AI9" i="21" s="1"/>
  <c r="AI10" i="21" s="1"/>
  <c r="AI11" i="21" s="1"/>
  <c r="AI7" i="21"/>
  <c r="AH26" i="12"/>
  <c r="AH29" i="12" s="1"/>
  <c r="AH30" i="12" s="1"/>
  <c r="BQ16" i="22"/>
  <c r="BR14" i="22"/>
  <c r="AJ12" i="12"/>
  <c r="AE31" i="12" l="1"/>
  <c r="AC32" i="12"/>
  <c r="AB31" i="23"/>
  <c r="AI26" i="12"/>
  <c r="AI29" i="12" s="1"/>
  <c r="AI30" i="12" s="1"/>
  <c r="AI26" i="23"/>
  <c r="AG30" i="23"/>
  <c r="AH29" i="23"/>
  <c r="BP42" i="19"/>
  <c r="BP39" i="19" s="1"/>
  <c r="BP38" i="19"/>
  <c r="BP35" i="19" s="1"/>
  <c r="AJ20" i="12"/>
  <c r="AJ24" i="12" s="1"/>
  <c r="AJ25" i="12" s="1"/>
  <c r="AJ26" i="23" s="1"/>
  <c r="AJ39" i="12"/>
  <c r="AJ8" i="21"/>
  <c r="AJ9" i="21" s="1"/>
  <c r="AJ10" i="21" s="1"/>
  <c r="AJ11" i="21" s="1"/>
  <c r="AJ7" i="21"/>
  <c r="BR13" i="22"/>
  <c r="BT22" i="12"/>
  <c r="AK12" i="12"/>
  <c r="AF31" i="12" l="1"/>
  <c r="AD32" i="12"/>
  <c r="AC31" i="23"/>
  <c r="AA32" i="23"/>
  <c r="BT23" i="12"/>
  <c r="BT23" i="23" s="1"/>
  <c r="BT24" i="23" s="1"/>
  <c r="BT25" i="23" s="1"/>
  <c r="BT22" i="23"/>
  <c r="AH30" i="23"/>
  <c r="AI29" i="23"/>
  <c r="AK20" i="12"/>
  <c r="AK24" i="12" s="1"/>
  <c r="AK25" i="12" s="1"/>
  <c r="AK26" i="23" s="1"/>
  <c r="AK7" i="21"/>
  <c r="AK39" i="12"/>
  <c r="AK8" i="21"/>
  <c r="AK9" i="21" s="1"/>
  <c r="AK10" i="21" s="1"/>
  <c r="AK11" i="21" s="1"/>
  <c r="AJ26" i="12"/>
  <c r="AJ29" i="12" s="1"/>
  <c r="AJ30" i="12" s="1"/>
  <c r="BT27" i="12"/>
  <c r="BT27" i="23" s="1"/>
  <c r="BR12" i="22"/>
  <c r="AL12" i="12"/>
  <c r="AG31" i="12" l="1"/>
  <c r="AE32" i="12"/>
  <c r="AD31" i="23"/>
  <c r="AC32" i="23" s="1"/>
  <c r="AB32" i="23"/>
  <c r="AI30" i="23"/>
  <c r="AK29" i="23"/>
  <c r="AK30" i="23" s="1"/>
  <c r="AJ29" i="23"/>
  <c r="AK26" i="12"/>
  <c r="AK29" i="12" s="1"/>
  <c r="AK30" i="12" s="1"/>
  <c r="AL20" i="12"/>
  <c r="AL24" i="12" s="1"/>
  <c r="AL25" i="12" s="1"/>
  <c r="AL26" i="23" s="1"/>
  <c r="AL39" i="12"/>
  <c r="AL8" i="21"/>
  <c r="AL9" i="21" s="1"/>
  <c r="AL10" i="21" s="1"/>
  <c r="AL11" i="21" s="1"/>
  <c r="AL7" i="21"/>
  <c r="BS14" i="22"/>
  <c r="BR16" i="22"/>
  <c r="AM12" i="12"/>
  <c r="AH31" i="12" l="1"/>
  <c r="AF32" i="12"/>
  <c r="AE31" i="23"/>
  <c r="AJ30" i="23"/>
  <c r="BQ42" i="19"/>
  <c r="BQ38" i="19"/>
  <c r="AM20" i="12"/>
  <c r="AM24" i="12" s="1"/>
  <c r="AM25" i="12" s="1"/>
  <c r="AM26" i="23" s="1"/>
  <c r="AM39" i="12"/>
  <c r="AM8" i="21"/>
  <c r="AM9" i="21" s="1"/>
  <c r="AM10" i="21" s="1"/>
  <c r="AM11" i="21" s="1"/>
  <c r="AM7" i="21"/>
  <c r="AL26" i="12"/>
  <c r="AL29" i="12" s="1"/>
  <c r="AL30" i="12" s="1"/>
  <c r="BS13" i="22"/>
  <c r="BU22" i="12"/>
  <c r="AN12" i="12"/>
  <c r="AI31" i="12" l="1"/>
  <c r="AH32" i="12" s="1"/>
  <c r="AG32" i="12"/>
  <c r="AF31" i="23"/>
  <c r="AE32" i="23" s="1"/>
  <c r="AD32" i="23"/>
  <c r="BU23" i="12"/>
  <c r="BU23" i="23" s="1"/>
  <c r="BU24" i="23" s="1"/>
  <c r="BU25" i="23" s="1"/>
  <c r="BU22" i="23"/>
  <c r="BQ35" i="19"/>
  <c r="B13" i="19" s="1"/>
  <c r="B17" i="19"/>
  <c r="B14" i="19" s="1"/>
  <c r="BQ39" i="19"/>
  <c r="B18" i="19" s="1"/>
  <c r="B22" i="19"/>
  <c r="B19" i="19" s="1"/>
  <c r="AL29" i="23"/>
  <c r="AM26" i="12"/>
  <c r="AM29" i="12" s="1"/>
  <c r="AM30" i="12" s="1"/>
  <c r="AN20" i="12"/>
  <c r="AN24" i="12" s="1"/>
  <c r="AN25" i="12" s="1"/>
  <c r="AN26" i="23" s="1"/>
  <c r="AN39" i="12"/>
  <c r="AN8" i="21"/>
  <c r="AN9" i="21" s="1"/>
  <c r="AN10" i="21" s="1"/>
  <c r="AN11" i="21" s="1"/>
  <c r="AN7" i="21"/>
  <c r="BU27" i="12"/>
  <c r="BU27" i="23" s="1"/>
  <c r="BS12" i="22"/>
  <c r="AO12" i="12"/>
  <c r="AJ31" i="12" l="1"/>
  <c r="AG31" i="23"/>
  <c r="AL30" i="23"/>
  <c r="AM29" i="23"/>
  <c r="AO20" i="12"/>
  <c r="AO24" i="12" s="1"/>
  <c r="AO25" i="12" s="1"/>
  <c r="AO39" i="12"/>
  <c r="AO8" i="21"/>
  <c r="AO9" i="21" s="1"/>
  <c r="AO10" i="21" s="1"/>
  <c r="AO11" i="21" s="1"/>
  <c r="AO7" i="21"/>
  <c r="AN26" i="12"/>
  <c r="AN29" i="12" s="1"/>
  <c r="AN30" i="12" s="1"/>
  <c r="BT14" i="22"/>
  <c r="BS16" i="22"/>
  <c r="AP12" i="12"/>
  <c r="AK31" i="12" l="1"/>
  <c r="AI32" i="12"/>
  <c r="AH31" i="23"/>
  <c r="AF32" i="23"/>
  <c r="AO26" i="12"/>
  <c r="AO29" i="12" s="1"/>
  <c r="AO30" i="12" s="1"/>
  <c r="AO26" i="23"/>
  <c r="AM30" i="23"/>
  <c r="AN29" i="23"/>
  <c r="BR42" i="19"/>
  <c r="BR39" i="19" s="1"/>
  <c r="BR38" i="19"/>
  <c r="BR35" i="19" s="1"/>
  <c r="AP20" i="12"/>
  <c r="AP24" i="12" s="1"/>
  <c r="AP25" i="12" s="1"/>
  <c r="AP26" i="23" s="1"/>
  <c r="AP39" i="12"/>
  <c r="AP8" i="21"/>
  <c r="AP9" i="21" s="1"/>
  <c r="AP10" i="21" s="1"/>
  <c r="AP11" i="21" s="1"/>
  <c r="AP7" i="21"/>
  <c r="BT13" i="22"/>
  <c r="BV22" i="12"/>
  <c r="AQ12" i="12"/>
  <c r="AL31" i="12" l="1"/>
  <c r="AJ32" i="12"/>
  <c r="AI31" i="23"/>
  <c r="AH32" i="23" s="1"/>
  <c r="AG32" i="23"/>
  <c r="BV23" i="12"/>
  <c r="BV23" i="23" s="1"/>
  <c r="BV24" i="23" s="1"/>
  <c r="BV25" i="23" s="1"/>
  <c r="BV22" i="23"/>
  <c r="AN30" i="23"/>
  <c r="AO29" i="23"/>
  <c r="AQ20" i="12"/>
  <c r="AQ24" i="12" s="1"/>
  <c r="AQ25" i="12" s="1"/>
  <c r="AQ26" i="23" s="1"/>
  <c r="AQ39" i="12"/>
  <c r="AQ8" i="21"/>
  <c r="AQ9" i="21" s="1"/>
  <c r="AQ10" i="21" s="1"/>
  <c r="AQ11" i="21" s="1"/>
  <c r="AQ7" i="21"/>
  <c r="AP26" i="12"/>
  <c r="AP29" i="12" s="1"/>
  <c r="AP30" i="12" s="1"/>
  <c r="BT12" i="22"/>
  <c r="BV27" i="12"/>
  <c r="BV27" i="23" s="1"/>
  <c r="AR12" i="12"/>
  <c r="AM31" i="12" l="1"/>
  <c r="AK32" i="12"/>
  <c r="AJ31" i="23"/>
  <c r="AO30" i="23"/>
  <c r="AP29" i="23"/>
  <c r="AR20" i="12"/>
  <c r="AR24" i="12" s="1"/>
  <c r="AR25" i="12" s="1"/>
  <c r="AR26" i="23" s="1"/>
  <c r="AR39" i="12"/>
  <c r="AR8" i="21"/>
  <c r="AR9" i="21" s="1"/>
  <c r="AR10" i="21" s="1"/>
  <c r="AR11" i="21" s="1"/>
  <c r="AR7" i="21"/>
  <c r="AQ26" i="12"/>
  <c r="AQ29" i="12" s="1"/>
  <c r="AQ30" i="12" s="1"/>
  <c r="BU14" i="22"/>
  <c r="BT16" i="22"/>
  <c r="AS12" i="12"/>
  <c r="AN31" i="12" l="1"/>
  <c r="AL32" i="12"/>
  <c r="AK31" i="23"/>
  <c r="AJ32" i="23" s="1"/>
  <c r="AI32" i="23"/>
  <c r="AP30" i="23"/>
  <c r="BS42" i="19"/>
  <c r="BS39" i="19" s="1"/>
  <c r="BS38" i="19"/>
  <c r="BS35" i="19" s="1"/>
  <c r="AS20" i="12"/>
  <c r="AS24" i="12" s="1"/>
  <c r="AS25" i="12" s="1"/>
  <c r="AS26" i="23" s="1"/>
  <c r="AS7" i="21"/>
  <c r="AS39" i="12"/>
  <c r="AS8" i="21"/>
  <c r="AS9" i="21" s="1"/>
  <c r="AS10" i="21" s="1"/>
  <c r="AS11" i="21" s="1"/>
  <c r="AR26" i="12"/>
  <c r="AR29" i="12" s="1"/>
  <c r="AR30" i="12" s="1"/>
  <c r="BU13" i="22"/>
  <c r="BW22" i="12"/>
  <c r="AT12" i="12"/>
  <c r="AO31" i="12" l="1"/>
  <c r="AN32" i="12" s="1"/>
  <c r="AM32" i="12"/>
  <c r="AL31" i="23"/>
  <c r="AK32" i="23" s="1"/>
  <c r="BW23" i="12"/>
  <c r="BW23" i="23" s="1"/>
  <c r="BW24" i="23" s="1"/>
  <c r="BW25" i="23" s="1"/>
  <c r="BW22" i="23"/>
  <c r="AS29" i="23"/>
  <c r="AS30" i="23" s="1"/>
  <c r="AQ29" i="23"/>
  <c r="AR29" i="23"/>
  <c r="AR30" i="23" s="1"/>
  <c r="AT20" i="12"/>
  <c r="AT24" i="12" s="1"/>
  <c r="AT25" i="12" s="1"/>
  <c r="AT26" i="23" s="1"/>
  <c r="AT39" i="12"/>
  <c r="AT8" i="21"/>
  <c r="AT9" i="21" s="1"/>
  <c r="AT10" i="21" s="1"/>
  <c r="AT11" i="21" s="1"/>
  <c r="AT7" i="21"/>
  <c r="AS26" i="12"/>
  <c r="AS29" i="12" s="1"/>
  <c r="AS30" i="12" s="1"/>
  <c r="BW27" i="12"/>
  <c r="BW27" i="23" s="1"/>
  <c r="BU12" i="22"/>
  <c r="AU12" i="12"/>
  <c r="AP31" i="12" l="1"/>
  <c r="AM31" i="23"/>
  <c r="AQ30" i="23"/>
  <c r="AT29" i="23"/>
  <c r="AT30" i="23" s="1"/>
  <c r="AU20" i="12"/>
  <c r="AU24" i="12" s="1"/>
  <c r="AU25" i="12" s="1"/>
  <c r="AU26" i="23" s="1"/>
  <c r="AU39" i="12"/>
  <c r="AU8" i="21"/>
  <c r="AU9" i="21" s="1"/>
  <c r="AU10" i="21" s="1"/>
  <c r="AU11" i="21" s="1"/>
  <c r="AU7" i="21"/>
  <c r="AT26" i="12"/>
  <c r="AT29" i="12" s="1"/>
  <c r="AT30" i="12" s="1"/>
  <c r="BU16" i="22"/>
  <c r="BV14" i="22"/>
  <c r="AV12" i="12"/>
  <c r="AQ31" i="12" l="1"/>
  <c r="AO32" i="12"/>
  <c r="AN31" i="23"/>
  <c r="AL32" i="23"/>
  <c r="BT38" i="19"/>
  <c r="BT35" i="19" s="1"/>
  <c r="BT42" i="19"/>
  <c r="BT39" i="19" s="1"/>
  <c r="AV20" i="12"/>
  <c r="AV24" i="12" s="1"/>
  <c r="AV25" i="12" s="1"/>
  <c r="AV26" i="23" s="1"/>
  <c r="AV39" i="12"/>
  <c r="AV8" i="21"/>
  <c r="AV9" i="21" s="1"/>
  <c r="AV10" i="21" s="1"/>
  <c r="AV11" i="21" s="1"/>
  <c r="AV7" i="21"/>
  <c r="AU26" i="12"/>
  <c r="AU29" i="12" s="1"/>
  <c r="AU30" i="12" s="1"/>
  <c r="BV13" i="22"/>
  <c r="BX22" i="12"/>
  <c r="AW12" i="12"/>
  <c r="AR31" i="12" l="1"/>
  <c r="AP32" i="12"/>
  <c r="AO31" i="23"/>
  <c r="AM32" i="23"/>
  <c r="BX23" i="12"/>
  <c r="BX23" i="23" s="1"/>
  <c r="BX24" i="23" s="1"/>
  <c r="BX25" i="23" s="1"/>
  <c r="BX22" i="23"/>
  <c r="AU29" i="23"/>
  <c r="AW20" i="12"/>
  <c r="AW24" i="12" s="1"/>
  <c r="AW25" i="12" s="1"/>
  <c r="AW26" i="23" s="1"/>
  <c r="AW39" i="12"/>
  <c r="AW8" i="21"/>
  <c r="AW9" i="21" s="1"/>
  <c r="AW10" i="21" s="1"/>
  <c r="AW11" i="21" s="1"/>
  <c r="AW7" i="21"/>
  <c r="AV26" i="12"/>
  <c r="AV29" i="12" s="1"/>
  <c r="AV30" i="12" s="1"/>
  <c r="BV12" i="22"/>
  <c r="BX27" i="12"/>
  <c r="BX27" i="23" s="1"/>
  <c r="AX12" i="12"/>
  <c r="AS31" i="12" l="1"/>
  <c r="AQ32" i="12"/>
  <c r="AP31" i="23"/>
  <c r="AN32" i="23"/>
  <c r="AU30" i="23"/>
  <c r="AV29" i="23"/>
  <c r="AX20" i="12"/>
  <c r="AX24" i="12" s="1"/>
  <c r="AX25" i="12" s="1"/>
  <c r="AX26" i="23" s="1"/>
  <c r="AX39" i="12"/>
  <c r="AX8" i="21"/>
  <c r="AX9" i="21" s="1"/>
  <c r="AX10" i="21" s="1"/>
  <c r="AX11" i="21" s="1"/>
  <c r="AX7" i="21"/>
  <c r="AW26" i="12"/>
  <c r="AW29" i="12" s="1"/>
  <c r="AW30" i="12" s="1"/>
  <c r="BW14" i="22"/>
  <c r="BV16" i="22"/>
  <c r="AY12" i="12"/>
  <c r="AT31" i="12" l="1"/>
  <c r="AR32" i="12"/>
  <c r="AQ31" i="23"/>
  <c r="AP32" i="23" s="1"/>
  <c r="AO32" i="23"/>
  <c r="AV30" i="23"/>
  <c r="AW29" i="23"/>
  <c r="AX29" i="23"/>
  <c r="AX30" i="23" s="1"/>
  <c r="BU42" i="19"/>
  <c r="BU39" i="19" s="1"/>
  <c r="BU38" i="19"/>
  <c r="BU35" i="19" s="1"/>
  <c r="AY20" i="12"/>
  <c r="AY24" i="12" s="1"/>
  <c r="AY25" i="12" s="1"/>
  <c r="AY26" i="23" s="1"/>
  <c r="AY39" i="12"/>
  <c r="AY8" i="21"/>
  <c r="AY9" i="21" s="1"/>
  <c r="AY10" i="21" s="1"/>
  <c r="AY11" i="21" s="1"/>
  <c r="AY7" i="21"/>
  <c r="AX26" i="12"/>
  <c r="AX29" i="12" s="1"/>
  <c r="AX30" i="12" s="1"/>
  <c r="BW13" i="22"/>
  <c r="BY22" i="12"/>
  <c r="AZ12" i="12"/>
  <c r="AU31" i="12" l="1"/>
  <c r="AS32" i="12"/>
  <c r="AR31" i="23"/>
  <c r="BY23" i="12"/>
  <c r="BY23" i="23" s="1"/>
  <c r="BY24" i="23" s="1"/>
  <c r="BY25" i="23" s="1"/>
  <c r="BY22" i="23"/>
  <c r="AW30" i="23"/>
  <c r="AY29" i="23"/>
  <c r="AY30" i="23" s="1"/>
  <c r="AZ20" i="12"/>
  <c r="AZ24" i="12" s="1"/>
  <c r="AZ25" i="12" s="1"/>
  <c r="AZ26" i="23" s="1"/>
  <c r="AZ39" i="12"/>
  <c r="AZ8" i="21"/>
  <c r="AZ9" i="21" s="1"/>
  <c r="AZ10" i="21" s="1"/>
  <c r="AZ11" i="21" s="1"/>
  <c r="AZ7" i="21"/>
  <c r="AY26" i="12"/>
  <c r="AY29" i="12" s="1"/>
  <c r="AY30" i="12" s="1"/>
  <c r="BY27" i="12"/>
  <c r="BY27" i="23" s="1"/>
  <c r="BW12" i="22"/>
  <c r="BA12" i="12"/>
  <c r="AV31" i="12" l="1"/>
  <c r="AT32" i="12"/>
  <c r="AS31" i="23"/>
  <c r="AR32" i="23" s="1"/>
  <c r="AQ32" i="23"/>
  <c r="BA20" i="12"/>
  <c r="BA24" i="12" s="1"/>
  <c r="BA25" i="12" s="1"/>
  <c r="BA26" i="23" s="1"/>
  <c r="BA7" i="21"/>
  <c r="BA39" i="12"/>
  <c r="BA8" i="21"/>
  <c r="BA9" i="21" s="1"/>
  <c r="BA10" i="21" s="1"/>
  <c r="BA11" i="21" s="1"/>
  <c r="AZ26" i="12"/>
  <c r="AZ29" i="12" s="1"/>
  <c r="AZ30" i="12" s="1"/>
  <c r="BW16" i="22"/>
  <c r="BX14" i="22"/>
  <c r="BB12" i="12"/>
  <c r="AW31" i="12" l="1"/>
  <c r="AU32" i="12"/>
  <c r="AT31" i="23"/>
  <c r="AZ29" i="23"/>
  <c r="BA29" i="23"/>
  <c r="BA30" i="23" s="1"/>
  <c r="BV42" i="19"/>
  <c r="BV39" i="19" s="1"/>
  <c r="BV38" i="19"/>
  <c r="BV35" i="19" s="1"/>
  <c r="BB20" i="12"/>
  <c r="BB24" i="12" s="1"/>
  <c r="BB25" i="12" s="1"/>
  <c r="BB26" i="23" s="1"/>
  <c r="BB39" i="12"/>
  <c r="BB8" i="21"/>
  <c r="BB9" i="21" s="1"/>
  <c r="BB10" i="21" s="1"/>
  <c r="BB11" i="21" s="1"/>
  <c r="BB7" i="21"/>
  <c r="BA26" i="12"/>
  <c r="BA29" i="12" s="1"/>
  <c r="BA30" i="12" s="1"/>
  <c r="BX13" i="22"/>
  <c r="BZ22" i="12"/>
  <c r="BC12" i="12"/>
  <c r="AX31" i="12" l="1"/>
  <c r="AV32" i="12"/>
  <c r="AU31" i="23"/>
  <c r="AS32" i="23"/>
  <c r="BZ23" i="12"/>
  <c r="BZ23" i="23" s="1"/>
  <c r="BZ24" i="23" s="1"/>
  <c r="BZ25" i="23" s="1"/>
  <c r="BZ22" i="23"/>
  <c r="AZ30" i="23"/>
  <c r="BC20" i="12"/>
  <c r="BC24" i="12" s="1"/>
  <c r="BC25" i="12" s="1"/>
  <c r="BC26" i="23" s="1"/>
  <c r="BC39" i="12"/>
  <c r="BC8" i="21"/>
  <c r="BC9" i="21" s="1"/>
  <c r="BC10" i="21" s="1"/>
  <c r="BC11" i="21" s="1"/>
  <c r="BC7" i="21"/>
  <c r="BB26" i="12"/>
  <c r="BB29" i="12" s="1"/>
  <c r="BB30" i="12" s="1"/>
  <c r="BZ27" i="12"/>
  <c r="BZ27" i="23" s="1"/>
  <c r="BX12" i="22"/>
  <c r="BD12" i="12"/>
  <c r="AY31" i="12" l="1"/>
  <c r="AW32" i="12"/>
  <c r="AV31" i="23"/>
  <c r="AT32" i="23"/>
  <c r="BC29" i="23"/>
  <c r="BC30" i="23" s="1"/>
  <c r="BC26" i="12"/>
  <c r="BC29" i="12" s="1"/>
  <c r="BC30" i="12" s="1"/>
  <c r="BD20" i="12"/>
  <c r="BD24" i="12" s="1"/>
  <c r="BD25" i="12" s="1"/>
  <c r="BD26" i="23" s="1"/>
  <c r="BD39" i="12"/>
  <c r="BD8" i="21"/>
  <c r="BD9" i="21" s="1"/>
  <c r="BD10" i="21" s="1"/>
  <c r="BD11" i="21" s="1"/>
  <c r="BD7" i="21"/>
  <c r="BX16" i="22"/>
  <c r="BY14" i="22"/>
  <c r="BE12" i="12"/>
  <c r="AZ31" i="12" l="1"/>
  <c r="AX32" i="12"/>
  <c r="AW31" i="23"/>
  <c r="AU32" i="23"/>
  <c r="BB29" i="23"/>
  <c r="BW42" i="19"/>
  <c r="BW39" i="19" s="1"/>
  <c r="BW38" i="19"/>
  <c r="BW35" i="19" s="1"/>
  <c r="BE20" i="12"/>
  <c r="BE24" i="12" s="1"/>
  <c r="BE25" i="12" s="1"/>
  <c r="BE26" i="23" s="1"/>
  <c r="BE39" i="12"/>
  <c r="BE8" i="21"/>
  <c r="BE9" i="21" s="1"/>
  <c r="BE10" i="21" s="1"/>
  <c r="BE11" i="21" s="1"/>
  <c r="BE7" i="21"/>
  <c r="BD26" i="12"/>
  <c r="BD29" i="12" s="1"/>
  <c r="BD30" i="12" s="1"/>
  <c r="CA22" i="12"/>
  <c r="BY13" i="22"/>
  <c r="BF12" i="12"/>
  <c r="BA31" i="12" l="1"/>
  <c r="AY32" i="12"/>
  <c r="AX31" i="23"/>
  <c r="AW32" i="23" s="1"/>
  <c r="AV32" i="23"/>
  <c r="CA23" i="12"/>
  <c r="CA23" i="23" s="1"/>
  <c r="CA24" i="23" s="1"/>
  <c r="CA25" i="23" s="1"/>
  <c r="CA22" i="23"/>
  <c r="BB30" i="23"/>
  <c r="BD29" i="23"/>
  <c r="BF20" i="12"/>
  <c r="BF24" i="12" s="1"/>
  <c r="BF25" i="12" s="1"/>
  <c r="BF26" i="23" s="1"/>
  <c r="BF39" i="12"/>
  <c r="BF8" i="21"/>
  <c r="BF9" i="21" s="1"/>
  <c r="BF10" i="21" s="1"/>
  <c r="BF11" i="21" s="1"/>
  <c r="BF7" i="21"/>
  <c r="BE26" i="12"/>
  <c r="BE29" i="12" s="1"/>
  <c r="BE30" i="12" s="1"/>
  <c r="BY12" i="22"/>
  <c r="CA27" i="12"/>
  <c r="CA27" i="23" s="1"/>
  <c r="BG12" i="12"/>
  <c r="BB31" i="12" l="1"/>
  <c r="AZ32" i="12"/>
  <c r="AY31" i="23"/>
  <c r="BD30" i="23"/>
  <c r="BE29" i="23"/>
  <c r="BG20" i="12"/>
  <c r="BG24" i="12" s="1"/>
  <c r="BG25" i="12" s="1"/>
  <c r="BG26" i="23" s="1"/>
  <c r="BG39" i="12"/>
  <c r="BG8" i="21"/>
  <c r="BG9" i="21" s="1"/>
  <c r="BG10" i="21" s="1"/>
  <c r="BG11" i="21" s="1"/>
  <c r="BG7" i="21"/>
  <c r="BF26" i="12"/>
  <c r="BF29" i="12" s="1"/>
  <c r="BF30" i="12" s="1"/>
  <c r="BZ14" i="22"/>
  <c r="BY16" i="22"/>
  <c r="BH12" i="12"/>
  <c r="BC31" i="12" l="1"/>
  <c r="BA32" i="12"/>
  <c r="AZ31" i="23"/>
  <c r="AX32" i="23"/>
  <c r="BE30" i="23"/>
  <c r="BF29" i="23"/>
  <c r="BF30" i="23" s="1"/>
  <c r="BG29" i="23"/>
  <c r="BG30" i="23" s="1"/>
  <c r="BX42" i="19"/>
  <c r="BX39" i="19" s="1"/>
  <c r="BX38" i="19"/>
  <c r="BX35" i="19" s="1"/>
  <c r="BH20" i="12"/>
  <c r="BH24" i="12" s="1"/>
  <c r="BH25" i="12" s="1"/>
  <c r="BH26" i="23" s="1"/>
  <c r="BH39" i="12"/>
  <c r="BH8" i="21"/>
  <c r="BH9" i="21" s="1"/>
  <c r="BH10" i="21" s="1"/>
  <c r="BH11" i="21" s="1"/>
  <c r="BH7" i="21"/>
  <c r="BG26" i="12"/>
  <c r="BG29" i="12" s="1"/>
  <c r="BG30" i="12" s="1"/>
  <c r="BZ13" i="22"/>
  <c r="CB22" i="12"/>
  <c r="BI12" i="12"/>
  <c r="BD31" i="12" l="1"/>
  <c r="BB32" i="12"/>
  <c r="BA31" i="23"/>
  <c r="AY32" i="23"/>
  <c r="CB23" i="12"/>
  <c r="CB23" i="23" s="1"/>
  <c r="CB24" i="23" s="1"/>
  <c r="CB25" i="23" s="1"/>
  <c r="CB22" i="23"/>
  <c r="BI20" i="12"/>
  <c r="BI24" i="12" s="1"/>
  <c r="BI25" i="12" s="1"/>
  <c r="BI26" i="23" s="1"/>
  <c r="BI7" i="21"/>
  <c r="BI39" i="12"/>
  <c r="BI8" i="21"/>
  <c r="BI9" i="21" s="1"/>
  <c r="BI10" i="21" s="1"/>
  <c r="BI11" i="21" s="1"/>
  <c r="BH26" i="12"/>
  <c r="BH29" i="12" s="1"/>
  <c r="BH30" i="12" s="1"/>
  <c r="CB27" i="12"/>
  <c r="CB27" i="23" s="1"/>
  <c r="BZ12" i="22"/>
  <c r="BJ12" i="12"/>
  <c r="BE31" i="12" l="1"/>
  <c r="BC32" i="12"/>
  <c r="BB31" i="23"/>
  <c r="AZ32" i="23"/>
  <c r="BH29" i="23"/>
  <c r="BI26" i="12"/>
  <c r="BI29" i="12" s="1"/>
  <c r="BI30" i="12" s="1"/>
  <c r="BJ20" i="12"/>
  <c r="BJ24" i="12" s="1"/>
  <c r="BJ25" i="12" s="1"/>
  <c r="BJ26" i="23" s="1"/>
  <c r="BJ39" i="12"/>
  <c r="BJ8" i="21"/>
  <c r="BJ9" i="21" s="1"/>
  <c r="BJ10" i="21" s="1"/>
  <c r="BJ11" i="21" s="1"/>
  <c r="BJ7" i="21"/>
  <c r="CA14" i="22"/>
  <c r="BZ16" i="22"/>
  <c r="BK12" i="12"/>
  <c r="BF31" i="12" l="1"/>
  <c r="BD32" i="12"/>
  <c r="BC31" i="23"/>
  <c r="BB32" i="23" s="1"/>
  <c r="BA32" i="23"/>
  <c r="BH30" i="23"/>
  <c r="BI29" i="23"/>
  <c r="BY38" i="19"/>
  <c r="BY35" i="19" s="1"/>
  <c r="BY42" i="19"/>
  <c r="BY39" i="19" s="1"/>
  <c r="BK20" i="12"/>
  <c r="BK24" i="12" s="1"/>
  <c r="BK25" i="12" s="1"/>
  <c r="BK26" i="23" s="1"/>
  <c r="BK39" i="12"/>
  <c r="BK8" i="21"/>
  <c r="BK9" i="21" s="1"/>
  <c r="BK10" i="21" s="1"/>
  <c r="BK11" i="21" s="1"/>
  <c r="BK7" i="21"/>
  <c r="BJ26" i="12"/>
  <c r="BJ29" i="12" s="1"/>
  <c r="BJ30" i="12" s="1"/>
  <c r="CA13" i="22"/>
  <c r="CC22" i="12"/>
  <c r="BL12" i="12"/>
  <c r="BG31" i="12" l="1"/>
  <c r="BE32" i="12"/>
  <c r="BD31" i="23"/>
  <c r="CC23" i="12"/>
  <c r="CC23" i="23" s="1"/>
  <c r="CC24" i="23" s="1"/>
  <c r="CC25" i="23" s="1"/>
  <c r="CC22" i="23"/>
  <c r="BI30" i="23"/>
  <c r="BJ29" i="23"/>
  <c r="BL20" i="12"/>
  <c r="BL24" i="12" s="1"/>
  <c r="BL25" i="12" s="1"/>
  <c r="BL26" i="23" s="1"/>
  <c r="BL39" i="12"/>
  <c r="BL8" i="21"/>
  <c r="BL9" i="21" s="1"/>
  <c r="BL10" i="21" s="1"/>
  <c r="BL11" i="21" s="1"/>
  <c r="BL7" i="21"/>
  <c r="BK26" i="12"/>
  <c r="BK29" i="12" s="1"/>
  <c r="BK30" i="12" s="1"/>
  <c r="CC27" i="12"/>
  <c r="CC27" i="23" s="1"/>
  <c r="CA12" i="22"/>
  <c r="BM12" i="12"/>
  <c r="BH31" i="12" l="1"/>
  <c r="BF32" i="12"/>
  <c r="BE31" i="23"/>
  <c r="BD32" i="23" s="1"/>
  <c r="BC32" i="23"/>
  <c r="BJ30" i="23"/>
  <c r="BL26" i="12"/>
  <c r="BL29" i="12" s="1"/>
  <c r="BL30" i="12" s="1"/>
  <c r="BM20" i="12"/>
  <c r="BM24" i="12" s="1"/>
  <c r="BM25" i="12" s="1"/>
  <c r="BM26" i="23" s="1"/>
  <c r="BM39" i="12"/>
  <c r="BM8" i="21"/>
  <c r="BM9" i="21" s="1"/>
  <c r="BM10" i="21" s="1"/>
  <c r="BM11" i="21" s="1"/>
  <c r="BM7" i="21"/>
  <c r="CB14" i="22"/>
  <c r="CA16" i="22"/>
  <c r="BN12" i="12"/>
  <c r="BI31" i="12" l="1"/>
  <c r="BG32" i="12"/>
  <c r="BF31" i="23"/>
  <c r="BL29" i="23"/>
  <c r="BL30" i="23" s="1"/>
  <c r="BK29" i="23"/>
  <c r="BZ42" i="19"/>
  <c r="BZ39" i="19" s="1"/>
  <c r="BZ38" i="19"/>
  <c r="BZ35" i="19" s="1"/>
  <c r="BM26" i="12"/>
  <c r="BM29" i="12" s="1"/>
  <c r="BM30" i="12" s="1"/>
  <c r="BN20" i="12"/>
  <c r="BN24" i="12" s="1"/>
  <c r="BN25" i="12" s="1"/>
  <c r="BN26" i="23" s="1"/>
  <c r="BN39" i="12"/>
  <c r="BN8" i="21"/>
  <c r="BN9" i="21" s="1"/>
  <c r="BN10" i="21" s="1"/>
  <c r="BN11" i="21" s="1"/>
  <c r="BN7" i="21"/>
  <c r="CB13" i="22"/>
  <c r="CD22" i="12"/>
  <c r="BO12" i="12"/>
  <c r="BJ31" i="12" l="1"/>
  <c r="BH32" i="12"/>
  <c r="BG31" i="23"/>
  <c r="BF32" i="23" s="1"/>
  <c r="BE32" i="23"/>
  <c r="CD23" i="12"/>
  <c r="CD23" i="23" s="1"/>
  <c r="CD24" i="23" s="1"/>
  <c r="CD25" i="23" s="1"/>
  <c r="CD22" i="23"/>
  <c r="BK30" i="23"/>
  <c r="BM29" i="23"/>
  <c r="BN26" i="12"/>
  <c r="BN29" i="12" s="1"/>
  <c r="BN30" i="12" s="1"/>
  <c r="BO20" i="12"/>
  <c r="BO24" i="12" s="1"/>
  <c r="BO25" i="12" s="1"/>
  <c r="BO26" i="23" s="1"/>
  <c r="BO39" i="12"/>
  <c r="BO8" i="21"/>
  <c r="BO9" i="21" s="1"/>
  <c r="BO10" i="21" s="1"/>
  <c r="BO11" i="21" s="1"/>
  <c r="BO7" i="21"/>
  <c r="CD27" i="12"/>
  <c r="CD27" i="23" s="1"/>
  <c r="CB12" i="22"/>
  <c r="BP12" i="12"/>
  <c r="BK31" i="12" l="1"/>
  <c r="BI32" i="12"/>
  <c r="BH31" i="23"/>
  <c r="BM30" i="23"/>
  <c r="BN29" i="23"/>
  <c r="BO26" i="12"/>
  <c r="BO29" i="12" s="1"/>
  <c r="BO30" i="12" s="1"/>
  <c r="BP20" i="12"/>
  <c r="BP24" i="12" s="1"/>
  <c r="BP25" i="12" s="1"/>
  <c r="BP26" i="23" s="1"/>
  <c r="BP39" i="12"/>
  <c r="BP8" i="21"/>
  <c r="BP9" i="21" s="1"/>
  <c r="BP10" i="21" s="1"/>
  <c r="BP11" i="21" s="1"/>
  <c r="BP7" i="21"/>
  <c r="CC14" i="22"/>
  <c r="CB16" i="22"/>
  <c r="BQ12" i="12"/>
  <c r="BL31" i="12" l="1"/>
  <c r="BJ32" i="12"/>
  <c r="BI31" i="23"/>
  <c r="BG32" i="23"/>
  <c r="BN30" i="23"/>
  <c r="CA42" i="19"/>
  <c r="CA39" i="19" s="1"/>
  <c r="CA38" i="19"/>
  <c r="CA35" i="19" s="1"/>
  <c r="BP26" i="12"/>
  <c r="BP29" i="12" s="1"/>
  <c r="BP30" i="12" s="1"/>
  <c r="BQ20" i="12"/>
  <c r="BQ24" i="12" s="1"/>
  <c r="BQ25" i="12" s="1"/>
  <c r="BQ26" i="23" s="1"/>
  <c r="BQ7" i="21"/>
  <c r="BQ39" i="12"/>
  <c r="BQ8" i="21"/>
  <c r="BQ9" i="21" s="1"/>
  <c r="BQ10" i="21" s="1"/>
  <c r="BQ11" i="21" s="1"/>
  <c r="CC13" i="22"/>
  <c r="CE22" i="12"/>
  <c r="BR12" i="12"/>
  <c r="BM31" i="12" l="1"/>
  <c r="BK32" i="12"/>
  <c r="BJ31" i="23"/>
  <c r="BH32" i="23"/>
  <c r="CE23" i="12"/>
  <c r="CE23" i="23" s="1"/>
  <c r="CE24" i="23" s="1"/>
  <c r="CE25" i="23" s="1"/>
  <c r="CE22" i="23"/>
  <c r="BP29" i="23"/>
  <c r="BP30" i="23" s="1"/>
  <c r="BO29" i="23"/>
  <c r="BQ29" i="23"/>
  <c r="BQ30" i="23" s="1"/>
  <c r="BR20" i="12"/>
  <c r="BR24" i="12" s="1"/>
  <c r="BR25" i="12" s="1"/>
  <c r="BR26" i="23" s="1"/>
  <c r="BR39" i="12"/>
  <c r="BR8" i="21"/>
  <c r="BR9" i="21" s="1"/>
  <c r="BR10" i="21" s="1"/>
  <c r="BR11" i="21" s="1"/>
  <c r="BR7" i="21"/>
  <c r="BQ26" i="12"/>
  <c r="BQ29" i="12" s="1"/>
  <c r="BQ30" i="12" s="1"/>
  <c r="CE27" i="12"/>
  <c r="CE27" i="23" s="1"/>
  <c r="CC12" i="22"/>
  <c r="BS12" i="12"/>
  <c r="BN31" i="12" l="1"/>
  <c r="BL32" i="12"/>
  <c r="BK31" i="23"/>
  <c r="BI32" i="23"/>
  <c r="BO30" i="23"/>
  <c r="BR26" i="12"/>
  <c r="BR29" i="12" s="1"/>
  <c r="BR30" i="12" s="1"/>
  <c r="BS20" i="12"/>
  <c r="BS24" i="12" s="1"/>
  <c r="BS25" i="12" s="1"/>
  <c r="BS26" i="23" s="1"/>
  <c r="BS39" i="12"/>
  <c r="BS8" i="21"/>
  <c r="BS9" i="21" s="1"/>
  <c r="BS10" i="21" s="1"/>
  <c r="BS11" i="21" s="1"/>
  <c r="BS7" i="21"/>
  <c r="CD14" i="22"/>
  <c r="CC16" i="22"/>
  <c r="BT12" i="12"/>
  <c r="BO31" i="12" l="1"/>
  <c r="BM32" i="12"/>
  <c r="BL31" i="23"/>
  <c r="BK32" i="23" s="1"/>
  <c r="BJ32" i="23"/>
  <c r="BR29" i="23"/>
  <c r="BS29" i="23"/>
  <c r="BS30" i="23" s="1"/>
  <c r="CB38" i="19"/>
  <c r="CB35" i="19" s="1"/>
  <c r="CB42" i="19"/>
  <c r="CB39" i="19" s="1"/>
  <c r="BT20" i="12"/>
  <c r="BT24" i="12" s="1"/>
  <c r="BT25" i="12" s="1"/>
  <c r="BT26" i="23" s="1"/>
  <c r="BT39" i="12"/>
  <c r="BT8" i="21"/>
  <c r="BT9" i="21" s="1"/>
  <c r="BT10" i="21" s="1"/>
  <c r="BT11" i="21" s="1"/>
  <c r="BT7" i="21"/>
  <c r="BS26" i="12"/>
  <c r="BS29" i="12" s="1"/>
  <c r="BS30" i="12" s="1"/>
  <c r="CD13" i="22"/>
  <c r="CF22" i="12"/>
  <c r="BU12" i="12"/>
  <c r="BP31" i="12" l="1"/>
  <c r="BN32" i="12"/>
  <c r="BM31" i="23"/>
  <c r="CF23" i="12"/>
  <c r="CF23" i="23" s="1"/>
  <c r="CF24" i="23" s="1"/>
  <c r="CF25" i="23" s="1"/>
  <c r="CF22" i="23"/>
  <c r="BR30" i="23"/>
  <c r="BU20" i="12"/>
  <c r="BU24" i="12" s="1"/>
  <c r="BU25" i="12" s="1"/>
  <c r="BU26" i="23" s="1"/>
  <c r="BU39" i="12"/>
  <c r="BU8" i="21"/>
  <c r="BU9" i="21" s="1"/>
  <c r="BU10" i="21" s="1"/>
  <c r="BU11" i="21" s="1"/>
  <c r="BU7" i="21"/>
  <c r="BT26" i="12"/>
  <c r="BT29" i="12" s="1"/>
  <c r="BT30" i="12" s="1"/>
  <c r="CF27" i="12"/>
  <c r="CF27" i="23" s="1"/>
  <c r="CD12" i="22"/>
  <c r="BV12" i="12"/>
  <c r="BQ31" i="12" l="1"/>
  <c r="BO32" i="12"/>
  <c r="BN31" i="23"/>
  <c r="BL32" i="23"/>
  <c r="BT29" i="23"/>
  <c r="BU29" i="23"/>
  <c r="BU30" i="23" s="1"/>
  <c r="BV20" i="12"/>
  <c r="BV24" i="12" s="1"/>
  <c r="BV25" i="12" s="1"/>
  <c r="BV26" i="23" s="1"/>
  <c r="BV39" i="12"/>
  <c r="BV8" i="21"/>
  <c r="BV9" i="21" s="1"/>
  <c r="BV10" i="21" s="1"/>
  <c r="BV11" i="21" s="1"/>
  <c r="BV7" i="21"/>
  <c r="BU26" i="12"/>
  <c r="BU29" i="12" s="1"/>
  <c r="BU30" i="12" s="1"/>
  <c r="CE14" i="22"/>
  <c r="CD16" i="22"/>
  <c r="BW12" i="12"/>
  <c r="BR31" i="12" l="1"/>
  <c r="BP32" i="12"/>
  <c r="BO31" i="23"/>
  <c r="BM32" i="23"/>
  <c r="BT30" i="23"/>
  <c r="CC38" i="19"/>
  <c r="CC35" i="19" s="1"/>
  <c r="CC42" i="19"/>
  <c r="CC39" i="19" s="1"/>
  <c r="BW20" i="12"/>
  <c r="BW24" i="12" s="1"/>
  <c r="BW25" i="12" s="1"/>
  <c r="BW26" i="23" s="1"/>
  <c r="BW39" i="12"/>
  <c r="BW8" i="21"/>
  <c r="BW9" i="21" s="1"/>
  <c r="BW10" i="21" s="1"/>
  <c r="BW11" i="21" s="1"/>
  <c r="BW7" i="21"/>
  <c r="BV26" i="12"/>
  <c r="BV29" i="12" s="1"/>
  <c r="BV30" i="12" s="1"/>
  <c r="CE13" i="22"/>
  <c r="CG22" i="12"/>
  <c r="BX12" i="12"/>
  <c r="BS31" i="12" l="1"/>
  <c r="BQ32" i="12"/>
  <c r="BP31" i="23"/>
  <c r="BO32" i="23" s="1"/>
  <c r="BN32" i="23"/>
  <c r="CG23" i="12"/>
  <c r="CG23" i="23" s="1"/>
  <c r="CG24" i="23" s="1"/>
  <c r="CG25" i="23" s="1"/>
  <c r="CG22" i="23"/>
  <c r="BV29" i="23"/>
  <c r="BW29" i="23"/>
  <c r="BW30" i="23" s="1"/>
  <c r="BX20" i="12"/>
  <c r="BX24" i="12" s="1"/>
  <c r="BX25" i="12" s="1"/>
  <c r="BX26" i="23" s="1"/>
  <c r="BX39" i="12"/>
  <c r="BX8" i="21"/>
  <c r="BX9" i="21" s="1"/>
  <c r="BX10" i="21" s="1"/>
  <c r="BX11" i="21" s="1"/>
  <c r="BX7" i="21"/>
  <c r="BW26" i="12"/>
  <c r="BW29" i="12" s="1"/>
  <c r="BW30" i="12" s="1"/>
  <c r="CG27" i="12"/>
  <c r="CG27" i="23" s="1"/>
  <c r="CE12" i="22"/>
  <c r="BY12" i="12"/>
  <c r="BT31" i="12" l="1"/>
  <c r="BR32" i="12"/>
  <c r="BQ31" i="23"/>
  <c r="BP32" i="23" s="1"/>
  <c r="BV30" i="23"/>
  <c r="BY20" i="12"/>
  <c r="BY24" i="12" s="1"/>
  <c r="BY25" i="12" s="1"/>
  <c r="BY26" i="23" s="1"/>
  <c r="BY7" i="21"/>
  <c r="BY39" i="12"/>
  <c r="BY8" i="21"/>
  <c r="BY9" i="21" s="1"/>
  <c r="BY10" i="21" s="1"/>
  <c r="BY11" i="21" s="1"/>
  <c r="BX26" i="12"/>
  <c r="BX29" i="12" s="1"/>
  <c r="BX30" i="12" s="1"/>
  <c r="CF14" i="22"/>
  <c r="CE16" i="22"/>
  <c r="BZ12" i="12"/>
  <c r="BU31" i="12" l="1"/>
  <c r="BS32" i="12"/>
  <c r="BR31" i="23"/>
  <c r="BQ32" i="23" s="1"/>
  <c r="BX29" i="23"/>
  <c r="CD38" i="19"/>
  <c r="CD35" i="19" s="1"/>
  <c r="CD42" i="19"/>
  <c r="CD39" i="19" s="1"/>
  <c r="BZ20" i="12"/>
  <c r="BZ24" i="12" s="1"/>
  <c r="BZ25" i="12" s="1"/>
  <c r="BZ26" i="23" s="1"/>
  <c r="BZ39" i="12"/>
  <c r="BZ8" i="21"/>
  <c r="BZ9" i="21" s="1"/>
  <c r="BZ10" i="21" s="1"/>
  <c r="BZ11" i="21" s="1"/>
  <c r="BZ7" i="21"/>
  <c r="BY26" i="12"/>
  <c r="BY29" i="12" s="1"/>
  <c r="BY30" i="12" s="1"/>
  <c r="CF13" i="22"/>
  <c r="CH22" i="12"/>
  <c r="CA12" i="12"/>
  <c r="BV31" i="12" l="1"/>
  <c r="BT32" i="12"/>
  <c r="BS31" i="23"/>
  <c r="BR32" i="23" s="1"/>
  <c r="CH23" i="12"/>
  <c r="CH23" i="23" s="1"/>
  <c r="CH24" i="23" s="1"/>
  <c r="CH25" i="23" s="1"/>
  <c r="CH22" i="23"/>
  <c r="BX30" i="23"/>
  <c r="BY29" i="23"/>
  <c r="CA20" i="12"/>
  <c r="CA24" i="12" s="1"/>
  <c r="CA25" i="12" s="1"/>
  <c r="CA26" i="23" s="1"/>
  <c r="CA39" i="12"/>
  <c r="CA8" i="21"/>
  <c r="CA9" i="21" s="1"/>
  <c r="CA10" i="21" s="1"/>
  <c r="CA11" i="21" s="1"/>
  <c r="CA7" i="21"/>
  <c r="BZ26" i="12"/>
  <c r="BZ29" i="12" s="1"/>
  <c r="BZ30" i="12" s="1"/>
  <c r="CH27" i="12"/>
  <c r="CH27" i="23" s="1"/>
  <c r="CF12" i="22"/>
  <c r="CB12" i="12"/>
  <c r="BW31" i="12" l="1"/>
  <c r="BU32" i="12"/>
  <c r="BT31" i="23"/>
  <c r="BS32" i="23" s="1"/>
  <c r="BY30" i="23"/>
  <c r="BZ29" i="23"/>
  <c r="CB20" i="12"/>
  <c r="CB24" i="12" s="1"/>
  <c r="CB25" i="12" s="1"/>
  <c r="CB26" i="23" s="1"/>
  <c r="CB39" i="12"/>
  <c r="CB8" i="21"/>
  <c r="CB9" i="21" s="1"/>
  <c r="CB10" i="21" s="1"/>
  <c r="CB11" i="21" s="1"/>
  <c r="CB7" i="21"/>
  <c r="CA26" i="12"/>
  <c r="CA29" i="12" s="1"/>
  <c r="CA30" i="12" s="1"/>
  <c r="CG14" i="22"/>
  <c r="CF16" i="22"/>
  <c r="CC12" i="12"/>
  <c r="BX31" i="12" l="1"/>
  <c r="BV32" i="12"/>
  <c r="BU31" i="23"/>
  <c r="BZ30" i="23"/>
  <c r="CA29" i="23"/>
  <c r="CE42" i="19"/>
  <c r="CE39" i="19" s="1"/>
  <c r="CE38" i="19"/>
  <c r="CE35" i="19" s="1"/>
  <c r="CC20" i="12"/>
  <c r="CC24" i="12" s="1"/>
  <c r="CC25" i="12" s="1"/>
  <c r="CC26" i="23" s="1"/>
  <c r="CC39" i="12"/>
  <c r="CC8" i="21"/>
  <c r="CC9" i="21" s="1"/>
  <c r="CC10" i="21" s="1"/>
  <c r="CC11" i="21" s="1"/>
  <c r="CC7" i="21"/>
  <c r="CB26" i="12"/>
  <c r="CB29" i="12" s="1"/>
  <c r="CB30" i="12" s="1"/>
  <c r="CG13" i="22"/>
  <c r="CI22" i="12"/>
  <c r="CD12" i="12"/>
  <c r="BY31" i="12" l="1"/>
  <c r="BW32" i="12"/>
  <c r="BV31" i="23"/>
  <c r="BT32" i="23"/>
  <c r="CI23" i="12"/>
  <c r="CI23" i="23" s="1"/>
  <c r="CI24" i="23" s="1"/>
  <c r="CI25" i="23" s="1"/>
  <c r="CI22" i="23"/>
  <c r="CA30" i="23"/>
  <c r="CD20" i="12"/>
  <c r="CD24" i="12" s="1"/>
  <c r="CD25" i="12" s="1"/>
  <c r="CD26" i="23" s="1"/>
  <c r="CD39" i="12"/>
  <c r="CD8" i="21"/>
  <c r="CD9" i="21" s="1"/>
  <c r="CD10" i="21" s="1"/>
  <c r="CD11" i="21" s="1"/>
  <c r="CD7" i="21"/>
  <c r="CC26" i="12"/>
  <c r="CC29" i="12" s="1"/>
  <c r="CC30" i="12" s="1"/>
  <c r="CI27" i="12"/>
  <c r="CI27" i="23" s="1"/>
  <c r="CG12" i="22"/>
  <c r="CE12" i="12"/>
  <c r="BZ31" i="12" l="1"/>
  <c r="BX32" i="12"/>
  <c r="BW31" i="23"/>
  <c r="BU32" i="23"/>
  <c r="CD29" i="23"/>
  <c r="CD30" i="23" s="1"/>
  <c r="CB29" i="23"/>
  <c r="CC29" i="23"/>
  <c r="CC30" i="23" s="1"/>
  <c r="CD26" i="12"/>
  <c r="CD29" i="12" s="1"/>
  <c r="CD30" i="12" s="1"/>
  <c r="CE20" i="12"/>
  <c r="CE24" i="12" s="1"/>
  <c r="CE25" i="12" s="1"/>
  <c r="CE26" i="23" s="1"/>
  <c r="CE39" i="12"/>
  <c r="CE8" i="21"/>
  <c r="CE9" i="21" s="1"/>
  <c r="CE10" i="21" s="1"/>
  <c r="CE11" i="21" s="1"/>
  <c r="CE7" i="21"/>
  <c r="CH14" i="22"/>
  <c r="CG16" i="22"/>
  <c r="CF12" i="12"/>
  <c r="CA31" i="12" l="1"/>
  <c r="BY32" i="12"/>
  <c r="BX31" i="23"/>
  <c r="BV32" i="23"/>
  <c r="CB30" i="23"/>
  <c r="CF38" i="19"/>
  <c r="CF35" i="19" s="1"/>
  <c r="CF42" i="19"/>
  <c r="CF39" i="19" s="1"/>
  <c r="CF20" i="12"/>
  <c r="CF24" i="12" s="1"/>
  <c r="CF25" i="12" s="1"/>
  <c r="CF26" i="23" s="1"/>
  <c r="CF39" i="12"/>
  <c r="CF8" i="21"/>
  <c r="CF9" i="21" s="1"/>
  <c r="CF10" i="21" s="1"/>
  <c r="CF11" i="21" s="1"/>
  <c r="CF7" i="21"/>
  <c r="CE26" i="12"/>
  <c r="CE29" i="12" s="1"/>
  <c r="CE30" i="12" s="1"/>
  <c r="CH13" i="22"/>
  <c r="CJ22" i="12"/>
  <c r="CG12" i="12"/>
  <c r="CB31" i="12" l="1"/>
  <c r="BZ32" i="12"/>
  <c r="BY31" i="23"/>
  <c r="BX32" i="23" s="1"/>
  <c r="BW32" i="23"/>
  <c r="CJ23" i="12"/>
  <c r="CJ23" i="23" s="1"/>
  <c r="CJ24" i="23" s="1"/>
  <c r="CJ25" i="23" s="1"/>
  <c r="CJ22" i="23"/>
  <c r="CE29" i="23"/>
  <c r="CG20" i="12"/>
  <c r="CG24" i="12" s="1"/>
  <c r="CG25" i="12" s="1"/>
  <c r="CG26" i="23" s="1"/>
  <c r="CG7" i="21"/>
  <c r="CG39" i="12"/>
  <c r="CG8" i="21"/>
  <c r="CG9" i="21" s="1"/>
  <c r="CG10" i="21" s="1"/>
  <c r="CG11" i="21" s="1"/>
  <c r="CF26" i="12"/>
  <c r="CF29" i="12" s="1"/>
  <c r="CF30" i="12" s="1"/>
  <c r="CJ27" i="12"/>
  <c r="CJ27" i="23" s="1"/>
  <c r="CH12" i="22"/>
  <c r="CH12" i="12"/>
  <c r="CC31" i="12" l="1"/>
  <c r="CA32" i="12"/>
  <c r="BZ31" i="23"/>
  <c r="CE30" i="23"/>
  <c r="CH20" i="12"/>
  <c r="CH24" i="12" s="1"/>
  <c r="CH25" i="12" s="1"/>
  <c r="CH26" i="23" s="1"/>
  <c r="CH39" i="12"/>
  <c r="CH8" i="21"/>
  <c r="CH9" i="21" s="1"/>
  <c r="CH10" i="21" s="1"/>
  <c r="CH11" i="21" s="1"/>
  <c r="CH7" i="21"/>
  <c r="CG26" i="12"/>
  <c r="CG29" i="12" s="1"/>
  <c r="CG30" i="12" s="1"/>
  <c r="CI14" i="22"/>
  <c r="CH16" i="22"/>
  <c r="CI12" i="12"/>
  <c r="CD31" i="12" l="1"/>
  <c r="CB32" i="12"/>
  <c r="CA31" i="23"/>
  <c r="BY32" i="23"/>
  <c r="CF29" i="23"/>
  <c r="CG29" i="23"/>
  <c r="CG30" i="23" s="1"/>
  <c r="CG42" i="19"/>
  <c r="CG39" i="19" s="1"/>
  <c r="CG38" i="19"/>
  <c r="CG35" i="19" s="1"/>
  <c r="CI20" i="12"/>
  <c r="CI24" i="12" s="1"/>
  <c r="CI25" i="12" s="1"/>
  <c r="CI26" i="23" s="1"/>
  <c r="CI39" i="12"/>
  <c r="CI8" i="21"/>
  <c r="CI9" i="21" s="1"/>
  <c r="CI10" i="21" s="1"/>
  <c r="CI11" i="21" s="1"/>
  <c r="CI7" i="21"/>
  <c r="CH26" i="12"/>
  <c r="CH29" i="12" s="1"/>
  <c r="CH30" i="12" s="1"/>
  <c r="CI13" i="22"/>
  <c r="CK22" i="12"/>
  <c r="CJ12" i="12"/>
  <c r="CE31" i="12" l="1"/>
  <c r="CC32" i="12"/>
  <c r="CB31" i="23"/>
  <c r="BZ32" i="23"/>
  <c r="CK23" i="12"/>
  <c r="CK23" i="23" s="1"/>
  <c r="CK24" i="23" s="1"/>
  <c r="CK25" i="23" s="1"/>
  <c r="CK22" i="23"/>
  <c r="CF30" i="23"/>
  <c r="CH29" i="23"/>
  <c r="CH30" i="23" s="1"/>
  <c r="CI26" i="12"/>
  <c r="CI29" i="12" s="1"/>
  <c r="CI30" i="12" s="1"/>
  <c r="CJ20" i="12"/>
  <c r="CJ24" i="12" s="1"/>
  <c r="CJ25" i="12" s="1"/>
  <c r="CJ26" i="23" s="1"/>
  <c r="CJ39" i="12"/>
  <c r="CJ8" i="21"/>
  <c r="CJ9" i="21" s="1"/>
  <c r="CJ10" i="21" s="1"/>
  <c r="CJ11" i="21" s="1"/>
  <c r="CJ7" i="21"/>
  <c r="CK27" i="12"/>
  <c r="CK27" i="23" s="1"/>
  <c r="CI12" i="22"/>
  <c r="CF31" i="12" l="1"/>
  <c r="CD32" i="12"/>
  <c r="CC31" i="23"/>
  <c r="CB32" i="23" s="1"/>
  <c r="CA32" i="23"/>
  <c r="CI29" i="23"/>
  <c r="CI30" i="23" s="1"/>
  <c r="CJ26" i="12"/>
  <c r="CJ29" i="12" s="1"/>
  <c r="CJ30" i="12" s="1"/>
  <c r="CJ14" i="22"/>
  <c r="CI16" i="22"/>
  <c r="CG31" i="12" l="1"/>
  <c r="CE32" i="12"/>
  <c r="CD31" i="23"/>
  <c r="CC32" i="23" s="1"/>
  <c r="CH38" i="19"/>
  <c r="CH35" i="19" s="1"/>
  <c r="CH42" i="19"/>
  <c r="CH39" i="19" s="1"/>
  <c r="CK12" i="12"/>
  <c r="CJ13" i="22"/>
  <c r="CL22" i="12"/>
  <c r="CH31" i="12" l="1"/>
  <c r="CF32" i="12"/>
  <c r="CE31" i="23"/>
  <c r="CL23" i="12"/>
  <c r="CL23" i="23" s="1"/>
  <c r="CL24" i="23" s="1"/>
  <c r="CL25" i="23" s="1"/>
  <c r="CL22" i="23"/>
  <c r="CJ29" i="23"/>
  <c r="CK20" i="12"/>
  <c r="CK24" i="12" s="1"/>
  <c r="CK8" i="21"/>
  <c r="CK9" i="21" s="1"/>
  <c r="CK10" i="21" s="1"/>
  <c r="CK11" i="21" s="1"/>
  <c r="CK7" i="21"/>
  <c r="CK39" i="12"/>
  <c r="CL27" i="12"/>
  <c r="CL27" i="23" s="1"/>
  <c r="CJ12" i="22"/>
  <c r="CI31" i="12" l="1"/>
  <c r="CG32" i="12"/>
  <c r="CF31" i="23"/>
  <c r="CD32" i="23"/>
  <c r="CJ30" i="23"/>
  <c r="CK25" i="12"/>
  <c r="CK14" i="22"/>
  <c r="CJ16" i="22"/>
  <c r="CJ31" i="12" l="1"/>
  <c r="CH32" i="12"/>
  <c r="CG31" i="23"/>
  <c r="CF32" i="23" s="1"/>
  <c r="CE32" i="23"/>
  <c r="CK26" i="12"/>
  <c r="CK29" i="12" s="1"/>
  <c r="CK30" i="12" s="1"/>
  <c r="CK31" i="12" s="1"/>
  <c r="CK26" i="23"/>
  <c r="CK29" i="23" s="1"/>
  <c r="CK30" i="23" s="1"/>
  <c r="CI42" i="19"/>
  <c r="CI39" i="19" s="1"/>
  <c r="CI38" i="19"/>
  <c r="CI35" i="19" s="1"/>
  <c r="CL12" i="12"/>
  <c r="CK13" i="22"/>
  <c r="CM22" i="12"/>
  <c r="CJ32" i="12" l="1"/>
  <c r="CI32" i="12"/>
  <c r="CH31" i="23"/>
  <c r="CM23" i="12"/>
  <c r="CM23" i="23" s="1"/>
  <c r="CM24" i="23" s="1"/>
  <c r="CM25" i="23" s="1"/>
  <c r="CM22" i="23"/>
  <c r="CL8" i="21"/>
  <c r="CL9" i="21" s="1"/>
  <c r="CL10" i="21" s="1"/>
  <c r="CL11" i="21" s="1"/>
  <c r="CL20" i="12"/>
  <c r="CL24" i="12" s="1"/>
  <c r="CL25" i="12" s="1"/>
  <c r="CL7" i="21"/>
  <c r="CL39" i="12"/>
  <c r="CM27" i="12"/>
  <c r="CM27" i="23" s="1"/>
  <c r="CK12" i="22"/>
  <c r="CI31" i="23" l="1"/>
  <c r="CG32" i="23"/>
  <c r="CL26" i="12"/>
  <c r="CL29" i="12" s="1"/>
  <c r="CL30" i="12" s="1"/>
  <c r="CL31" i="12" s="1"/>
  <c r="CL26" i="23"/>
  <c r="CL29" i="23" s="1"/>
  <c r="CL14" i="22"/>
  <c r="CK16" i="22"/>
  <c r="CK32" i="12" l="1"/>
  <c r="CJ31" i="23"/>
  <c r="CH32" i="23"/>
  <c r="CL30" i="23"/>
  <c r="CJ38" i="19"/>
  <c r="CJ35" i="19" s="1"/>
  <c r="CJ42" i="19"/>
  <c r="CJ39" i="19" s="1"/>
  <c r="CM12" i="12"/>
  <c r="CL13" i="22"/>
  <c r="CN22" i="12"/>
  <c r="CK31" i="23" l="1"/>
  <c r="CL31" i="23" s="1"/>
  <c r="CI32" i="23"/>
  <c r="CN23" i="12"/>
  <c r="CN23" i="23" s="1"/>
  <c r="CN24" i="23" s="1"/>
  <c r="CN25" i="23" s="1"/>
  <c r="CN22" i="23"/>
  <c r="CM7" i="21"/>
  <c r="CM20" i="12"/>
  <c r="CM24" i="12" s="1"/>
  <c r="CM25" i="12" s="1"/>
  <c r="CM8" i="21"/>
  <c r="CM9" i="21" s="1"/>
  <c r="CM10" i="21" s="1"/>
  <c r="CM11" i="21" s="1"/>
  <c r="CM39" i="12"/>
  <c r="CN27" i="12"/>
  <c r="CN27" i="23" s="1"/>
  <c r="CL12" i="22"/>
  <c r="CK32" i="23" l="1"/>
  <c r="CJ32" i="23"/>
  <c r="CM26" i="12"/>
  <c r="CM29" i="12" s="1"/>
  <c r="CM30" i="12" s="1"/>
  <c r="CM26" i="23"/>
  <c r="CM14" i="22"/>
  <c r="CL16" i="22"/>
  <c r="CM31" i="12" l="1"/>
  <c r="CM29" i="23"/>
  <c r="CK38" i="19"/>
  <c r="CK35" i="19" s="1"/>
  <c r="CK42" i="19"/>
  <c r="CK39" i="19" s="1"/>
  <c r="CN12" i="12"/>
  <c r="CM13" i="22"/>
  <c r="CO22" i="12"/>
  <c r="CL32" i="12" l="1"/>
  <c r="CO23" i="12"/>
  <c r="CO23" i="23" s="1"/>
  <c r="CO24" i="23" s="1"/>
  <c r="CO25" i="23" s="1"/>
  <c r="CO22" i="23"/>
  <c r="CM30" i="23"/>
  <c r="CM31" i="23" s="1"/>
  <c r="CN39" i="12"/>
  <c r="CN7" i="21"/>
  <c r="CN8" i="21"/>
  <c r="CN9" i="21" s="1"/>
  <c r="CN10" i="21" s="1"/>
  <c r="CN11" i="21" s="1"/>
  <c r="CN20" i="12"/>
  <c r="CN24" i="12" s="1"/>
  <c r="CN25" i="12" s="1"/>
  <c r="CO27" i="12"/>
  <c r="CO27" i="23" s="1"/>
  <c r="CM12" i="22"/>
  <c r="CL32" i="23" l="1"/>
  <c r="CN26" i="12"/>
  <c r="CN29" i="12" s="1"/>
  <c r="CN30" i="12" s="1"/>
  <c r="CN31" i="12" s="1"/>
  <c r="CN26" i="23"/>
  <c r="CN14" i="22"/>
  <c r="CM16" i="22"/>
  <c r="CM32" i="12" l="1"/>
  <c r="CN29" i="23"/>
  <c r="CL38" i="19"/>
  <c r="CL35" i="19" s="1"/>
  <c r="CL42" i="19"/>
  <c r="CL39" i="19" s="1"/>
  <c r="CO12" i="12"/>
  <c r="CN13" i="22"/>
  <c r="CP22" i="12"/>
  <c r="CP23" i="12" l="1"/>
  <c r="CP23" i="23" s="1"/>
  <c r="CP24" i="23" s="1"/>
  <c r="CP25" i="23" s="1"/>
  <c r="CP22" i="23"/>
  <c r="CN30" i="23"/>
  <c r="CN31" i="23" s="1"/>
  <c r="CO8" i="21"/>
  <c r="CO9" i="21" s="1"/>
  <c r="CO10" i="21" s="1"/>
  <c r="CO11" i="21" s="1"/>
  <c r="CO7" i="21"/>
  <c r="CO20" i="12"/>
  <c r="CO24" i="12" s="1"/>
  <c r="CO25" i="12" s="1"/>
  <c r="CO39" i="12"/>
  <c r="CP27" i="12"/>
  <c r="CP27" i="23" s="1"/>
  <c r="CN12" i="22"/>
  <c r="CM32" i="23" l="1"/>
  <c r="CO26" i="12"/>
  <c r="CO29" i="12" s="1"/>
  <c r="CO30" i="12" s="1"/>
  <c r="CO26" i="23"/>
  <c r="CO29" i="23" s="1"/>
  <c r="CO14" i="22"/>
  <c r="CN16" i="22"/>
  <c r="CO31" i="12" l="1"/>
  <c r="CO30" i="23"/>
  <c r="CO31" i="23" s="1"/>
  <c r="CM38" i="19"/>
  <c r="CM35" i="19" s="1"/>
  <c r="CM42" i="19"/>
  <c r="CM39" i="19" s="1"/>
  <c r="CP12" i="12"/>
  <c r="CO13" i="22"/>
  <c r="CQ22" i="12"/>
  <c r="CN32" i="12" l="1"/>
  <c r="CN32" i="23"/>
  <c r="CQ23" i="12"/>
  <c r="CQ23" i="23" s="1"/>
  <c r="CQ24" i="23" s="1"/>
  <c r="CQ25" i="23" s="1"/>
  <c r="CQ22" i="23"/>
  <c r="CP7" i="21"/>
  <c r="CP39" i="12"/>
  <c r="CP20" i="12"/>
  <c r="CP24" i="12" s="1"/>
  <c r="CP25" i="12" s="1"/>
  <c r="CP8" i="21"/>
  <c r="CP9" i="21" s="1"/>
  <c r="CP10" i="21" s="1"/>
  <c r="CP11" i="21" s="1"/>
  <c r="CQ27" i="12"/>
  <c r="CQ27" i="23" s="1"/>
  <c r="CO12" i="22"/>
  <c r="CP26" i="12" l="1"/>
  <c r="CP29" i="12" s="1"/>
  <c r="CP30" i="12" s="1"/>
  <c r="CP31" i="12" s="1"/>
  <c r="CP26" i="23"/>
  <c r="CP14" i="22"/>
  <c r="CO16" i="22"/>
  <c r="CO32" i="12" l="1"/>
  <c r="CP29" i="23"/>
  <c r="CN42" i="19"/>
  <c r="CN39" i="19" s="1"/>
  <c r="CN38" i="19"/>
  <c r="CN35" i="19" s="1"/>
  <c r="CQ12" i="12"/>
  <c r="CP13" i="22"/>
  <c r="CR22" i="12"/>
  <c r="CR23" i="12" l="1"/>
  <c r="CR23" i="23" s="1"/>
  <c r="CR24" i="23" s="1"/>
  <c r="CR25" i="23" s="1"/>
  <c r="CR22" i="23"/>
  <c r="CP30" i="23"/>
  <c r="CP31" i="23" s="1"/>
  <c r="CQ20" i="12"/>
  <c r="CQ24" i="12" s="1"/>
  <c r="CQ25" i="12" s="1"/>
  <c r="CQ39" i="12"/>
  <c r="CQ7" i="21"/>
  <c r="CQ8" i="21"/>
  <c r="CQ9" i="21" s="1"/>
  <c r="CQ10" i="21" s="1"/>
  <c r="CQ11" i="21" s="1"/>
  <c r="CR27" i="12"/>
  <c r="CR27" i="23" s="1"/>
  <c r="CP12" i="22"/>
  <c r="CO32" i="23" l="1"/>
  <c r="CQ26" i="12"/>
  <c r="CQ29" i="12" s="1"/>
  <c r="CQ30" i="12" s="1"/>
  <c r="CQ31" i="12" s="1"/>
  <c r="CQ26" i="23"/>
  <c r="CQ14" i="22"/>
  <c r="CP16" i="22"/>
  <c r="CP32" i="12" l="1"/>
  <c r="CO38" i="19"/>
  <c r="CO35" i="19" s="1"/>
  <c r="CO42" i="19"/>
  <c r="CO39" i="19" s="1"/>
  <c r="CR12" i="12"/>
  <c r="CQ13" i="22"/>
  <c r="CS22" i="12"/>
  <c r="CS23" i="12" l="1"/>
  <c r="CS23" i="23" s="1"/>
  <c r="CS24" i="23" s="1"/>
  <c r="CS25" i="23" s="1"/>
  <c r="CS22" i="23"/>
  <c r="CQ29" i="23"/>
  <c r="CR39" i="12"/>
  <c r="CR20" i="12"/>
  <c r="CR24" i="12" s="1"/>
  <c r="CR25" i="12" s="1"/>
  <c r="CR7" i="21"/>
  <c r="CR8" i="21"/>
  <c r="CR9" i="21" s="1"/>
  <c r="CR10" i="21" s="1"/>
  <c r="CR11" i="21" s="1"/>
  <c r="CS27" i="12"/>
  <c r="CS27" i="23" s="1"/>
  <c r="CQ12" i="22"/>
  <c r="CR26" i="12" l="1"/>
  <c r="CR29" i="12" s="1"/>
  <c r="CR30" i="12" s="1"/>
  <c r="CR31" i="12" s="1"/>
  <c r="CR26" i="23"/>
  <c r="CQ30" i="23"/>
  <c r="CQ31" i="23" s="1"/>
  <c r="CR14" i="22"/>
  <c r="CQ16" i="22"/>
  <c r="CQ32" i="12" l="1"/>
  <c r="CP32" i="23"/>
  <c r="CR29" i="23"/>
  <c r="CP38" i="19"/>
  <c r="CP35" i="19" s="1"/>
  <c r="CP42" i="19"/>
  <c r="CP39" i="19" s="1"/>
  <c r="CS12" i="12"/>
  <c r="CR13" i="22"/>
  <c r="CT22" i="12"/>
  <c r="DK12" i="12"/>
  <c r="CT23" i="12" l="1"/>
  <c r="CT23" i="23" s="1"/>
  <c r="CT24" i="23" s="1"/>
  <c r="CT25" i="23" s="1"/>
  <c r="CT22" i="23"/>
  <c r="CR30" i="23"/>
  <c r="CR31" i="23" s="1"/>
  <c r="CS7" i="21"/>
  <c r="CS39" i="12"/>
  <c r="CS20" i="12"/>
  <c r="CS24" i="12" s="1"/>
  <c r="CS25" i="12" s="1"/>
  <c r="CS8" i="21"/>
  <c r="CS9" i="21" s="1"/>
  <c r="CS10" i="21" s="1"/>
  <c r="CS11" i="21" s="1"/>
  <c r="DK20" i="12"/>
  <c r="DK24" i="12" s="1"/>
  <c r="DK25" i="12" s="1"/>
  <c r="DK26" i="23" s="1"/>
  <c r="DK8" i="21"/>
  <c r="DK9" i="21" s="1"/>
  <c r="DK10" i="21" s="1"/>
  <c r="DK7" i="21"/>
  <c r="CT27" i="12"/>
  <c r="CT27" i="23" s="1"/>
  <c r="CR12" i="22"/>
  <c r="DL12" i="12"/>
  <c r="CQ32" i="23" l="1"/>
  <c r="CS26" i="12"/>
  <c r="CS29" i="12" s="1"/>
  <c r="CS30" i="12" s="1"/>
  <c r="CS31" i="12" s="1"/>
  <c r="CS26" i="23"/>
  <c r="DK26" i="12"/>
  <c r="DK29" i="12" s="1"/>
  <c r="DK30" i="12" s="1"/>
  <c r="DL20" i="12"/>
  <c r="DL24" i="12" s="1"/>
  <c r="DL25" i="12" s="1"/>
  <c r="DL26" i="23" s="1"/>
  <c r="DL8" i="21"/>
  <c r="DL9" i="21" s="1"/>
  <c r="DL10" i="21" s="1"/>
  <c r="DL7" i="21"/>
  <c r="CS14" i="22"/>
  <c r="CR16" i="22"/>
  <c r="DM12" i="12"/>
  <c r="CR32" i="12" l="1"/>
  <c r="DK29" i="23"/>
  <c r="DK30" i="23" s="1"/>
  <c r="CS29" i="23"/>
  <c r="CQ42" i="19"/>
  <c r="CQ39" i="19" s="1"/>
  <c r="CQ38" i="19"/>
  <c r="CQ35" i="19" s="1"/>
  <c r="CT12" i="12"/>
  <c r="DM20" i="12"/>
  <c r="DM24" i="12" s="1"/>
  <c r="DM25" i="12" s="1"/>
  <c r="DM26" i="23" s="1"/>
  <c r="DM7" i="21"/>
  <c r="DM8" i="21"/>
  <c r="DM9" i="21" s="1"/>
  <c r="DM10" i="21" s="1"/>
  <c r="DL26" i="12"/>
  <c r="DL29" i="12" s="1"/>
  <c r="DL30" i="12" s="1"/>
  <c r="CS13" i="22"/>
  <c r="CU22" i="12"/>
  <c r="DN12" i="12"/>
  <c r="CU23" i="12" l="1"/>
  <c r="CU23" i="23" s="1"/>
  <c r="CU24" i="23" s="1"/>
  <c r="CU25" i="23" s="1"/>
  <c r="CU22" i="23"/>
  <c r="CS30" i="23"/>
  <c r="CS31" i="23" s="1"/>
  <c r="DL29" i="23"/>
  <c r="DL30" i="23" s="1"/>
  <c r="DM29" i="23"/>
  <c r="DM30" i="23" s="1"/>
  <c r="CT20" i="12"/>
  <c r="CT24" i="12" s="1"/>
  <c r="CT25" i="12" s="1"/>
  <c r="CT39" i="12"/>
  <c r="CT7" i="21"/>
  <c r="CT8" i="21"/>
  <c r="CT9" i="21" s="1"/>
  <c r="CT10" i="21" s="1"/>
  <c r="CT11" i="21" s="1"/>
  <c r="DM26" i="12"/>
  <c r="DM29" i="12" s="1"/>
  <c r="DM30" i="12" s="1"/>
  <c r="DN20" i="12"/>
  <c r="DN24" i="12" s="1"/>
  <c r="DN25" i="12" s="1"/>
  <c r="DN26" i="23" s="1"/>
  <c r="DN8" i="21"/>
  <c r="DN9" i="21" s="1"/>
  <c r="DN10" i="21" s="1"/>
  <c r="DN7" i="21"/>
  <c r="CU27" i="12"/>
  <c r="CU27" i="23" s="1"/>
  <c r="CS12" i="22"/>
  <c r="DO12" i="12"/>
  <c r="CR32" i="23" l="1"/>
  <c r="CT26" i="12"/>
  <c r="CT29" i="12" s="1"/>
  <c r="CT30" i="12" s="1"/>
  <c r="CT26" i="23"/>
  <c r="DN26" i="12"/>
  <c r="DN29" i="12" s="1"/>
  <c r="DN30" i="12" s="1"/>
  <c r="DO20" i="12"/>
  <c r="DO24" i="12" s="1"/>
  <c r="DO25" i="12" s="1"/>
  <c r="DO26" i="23" s="1"/>
  <c r="DO8" i="21"/>
  <c r="DO9" i="21" s="1"/>
  <c r="DO10" i="21" s="1"/>
  <c r="DO7" i="21"/>
  <c r="CT14" i="22"/>
  <c r="CS16" i="22"/>
  <c r="DP12" i="12"/>
  <c r="CT31" i="12" l="1"/>
  <c r="DO29" i="23"/>
  <c r="DO30" i="23" s="1"/>
  <c r="DN29" i="23"/>
  <c r="DN30" i="23" s="1"/>
  <c r="CT29" i="23"/>
  <c r="CR42" i="19"/>
  <c r="CR39" i="19" s="1"/>
  <c r="CR38" i="19"/>
  <c r="CR35" i="19" s="1"/>
  <c r="CU12" i="12"/>
  <c r="DP20" i="12"/>
  <c r="DP24" i="12" s="1"/>
  <c r="DP25" i="12" s="1"/>
  <c r="DP26" i="23" s="1"/>
  <c r="DP8" i="21"/>
  <c r="DP9" i="21" s="1"/>
  <c r="DP10" i="21" s="1"/>
  <c r="DP7" i="21"/>
  <c r="DO26" i="12"/>
  <c r="DO29" i="12" s="1"/>
  <c r="DO30" i="12" s="1"/>
  <c r="CT13" i="22"/>
  <c r="CV22" i="12"/>
  <c r="DQ12" i="12"/>
  <c r="CS32" i="12" l="1"/>
  <c r="CV23" i="12"/>
  <c r="CV23" i="23" s="1"/>
  <c r="CV24" i="23" s="1"/>
  <c r="CV25" i="23" s="1"/>
  <c r="CV22" i="23"/>
  <c r="CT30" i="23"/>
  <c r="CT31" i="23" s="1"/>
  <c r="CU20" i="12"/>
  <c r="CU24" i="12" s="1"/>
  <c r="CU25" i="12" s="1"/>
  <c r="CU7" i="21"/>
  <c r="CU39" i="12"/>
  <c r="CU8" i="21"/>
  <c r="CU9" i="21" s="1"/>
  <c r="CU10" i="21" s="1"/>
  <c r="CU11" i="21" s="1"/>
  <c r="DP26" i="12"/>
  <c r="DP29" i="12" s="1"/>
  <c r="DP30" i="12" s="1"/>
  <c r="DQ20" i="12"/>
  <c r="DQ24" i="12" s="1"/>
  <c r="DQ25" i="12" s="1"/>
  <c r="DQ26" i="23" s="1"/>
  <c r="DQ8" i="21"/>
  <c r="DQ9" i="21" s="1"/>
  <c r="DQ10" i="21" s="1"/>
  <c r="DQ7" i="21"/>
  <c r="CV27" i="12"/>
  <c r="CV27" i="23" s="1"/>
  <c r="CT12" i="22"/>
  <c r="DR12" i="12"/>
  <c r="CS32" i="23" l="1"/>
  <c r="CU26" i="12"/>
  <c r="CU29" i="12" s="1"/>
  <c r="CU30" i="12" s="1"/>
  <c r="CU31" i="12" s="1"/>
  <c r="CU26" i="23"/>
  <c r="DP29" i="23"/>
  <c r="DP30" i="23" s="1"/>
  <c r="DQ26" i="12"/>
  <c r="DQ29" i="12" s="1"/>
  <c r="DQ30" i="12" s="1"/>
  <c r="DR20" i="12"/>
  <c r="DR24" i="12" s="1"/>
  <c r="DR25" i="12" s="1"/>
  <c r="DR26" i="23" s="1"/>
  <c r="DR8" i="21"/>
  <c r="DR9" i="21" s="1"/>
  <c r="DR10" i="21" s="1"/>
  <c r="DR7" i="21"/>
  <c r="CU14" i="22"/>
  <c r="CT16" i="22"/>
  <c r="DS12" i="12"/>
  <c r="CT32" i="12" l="1"/>
  <c r="DQ29" i="23"/>
  <c r="DQ30" i="23" s="1"/>
  <c r="CS38" i="19"/>
  <c r="CS35" i="19" s="1"/>
  <c r="CS42" i="19"/>
  <c r="CS39" i="19" s="1"/>
  <c r="CV12" i="12"/>
  <c r="DR26" i="12"/>
  <c r="DR29" i="12" s="1"/>
  <c r="DR30" i="12" s="1"/>
  <c r="DS20" i="12"/>
  <c r="DS24" i="12" s="1"/>
  <c r="DS25" i="12" s="1"/>
  <c r="DS26" i="23" s="1"/>
  <c r="DS8" i="21"/>
  <c r="DS9" i="21" s="1"/>
  <c r="DS10" i="21" s="1"/>
  <c r="DS7" i="21"/>
  <c r="CU13" i="22"/>
  <c r="CW22" i="12"/>
  <c r="DT12" i="12"/>
  <c r="CW23" i="12" l="1"/>
  <c r="CW23" i="23" s="1"/>
  <c r="CW24" i="23" s="1"/>
  <c r="CW25" i="23" s="1"/>
  <c r="CW22" i="23"/>
  <c r="DR29" i="23"/>
  <c r="DR30" i="23" s="1"/>
  <c r="CU29" i="23"/>
  <c r="DS26" i="12"/>
  <c r="DS29" i="12" s="1"/>
  <c r="DS30" i="12" s="1"/>
  <c r="CV7" i="21"/>
  <c r="CV8" i="21"/>
  <c r="CV9" i="21" s="1"/>
  <c r="CV10" i="21" s="1"/>
  <c r="CV11" i="21" s="1"/>
  <c r="CV39" i="12"/>
  <c r="CV20" i="12"/>
  <c r="CV24" i="12" s="1"/>
  <c r="CV25" i="12" s="1"/>
  <c r="DT8" i="21"/>
  <c r="DT7" i="21"/>
  <c r="CW27" i="12"/>
  <c r="CW27" i="23" s="1"/>
  <c r="CU12" i="22"/>
  <c r="DT20" i="12"/>
  <c r="DT24" i="12" s="1"/>
  <c r="DT25" i="12" s="1"/>
  <c r="DT26" i="23" s="1"/>
  <c r="CV26" i="12" l="1"/>
  <c r="CV29" i="12" s="1"/>
  <c r="CV30" i="12" s="1"/>
  <c r="CV26" i="23"/>
  <c r="CU30" i="23"/>
  <c r="CU31" i="23" s="1"/>
  <c r="DS29" i="23"/>
  <c r="DS30" i="23" s="1"/>
  <c r="CV31" i="12"/>
  <c r="DT9" i="21"/>
  <c r="CV14" i="22"/>
  <c r="CU16" i="22"/>
  <c r="CU32" i="12" l="1"/>
  <c r="CT32" i="23"/>
  <c r="CV29" i="23"/>
  <c r="CT42" i="19"/>
  <c r="CT39" i="19" s="1"/>
  <c r="CT38" i="19"/>
  <c r="CT35" i="19" s="1"/>
  <c r="CW12" i="12"/>
  <c r="DT10" i="21"/>
  <c r="CV13" i="22"/>
  <c r="CX22" i="12"/>
  <c r="CX23" i="12" l="1"/>
  <c r="CX23" i="23" s="1"/>
  <c r="CX24" i="23" s="1"/>
  <c r="CX25" i="23" s="1"/>
  <c r="CX22" i="23"/>
  <c r="CV30" i="23"/>
  <c r="CV31" i="23" s="1"/>
  <c r="CW20" i="12"/>
  <c r="CW7" i="21"/>
  <c r="CW8" i="21"/>
  <c r="CW39" i="12"/>
  <c r="CX27" i="12"/>
  <c r="CX27" i="23" s="1"/>
  <c r="CV12" i="22"/>
  <c r="DT26" i="12"/>
  <c r="CU32" i="23" l="1"/>
  <c r="CW9" i="21"/>
  <c r="CW24" i="12"/>
  <c r="CW25" i="12" s="1"/>
  <c r="CW14" i="22"/>
  <c r="CV16" i="22"/>
  <c r="DT29" i="12"/>
  <c r="CW26" i="12" l="1"/>
  <c r="CW29" i="12" s="1"/>
  <c r="CW30" i="12" s="1"/>
  <c r="CW31" i="12" s="1"/>
  <c r="CW26" i="23"/>
  <c r="CU38" i="19"/>
  <c r="CU35" i="19" s="1"/>
  <c r="CU42" i="19"/>
  <c r="CU39" i="19" s="1"/>
  <c r="CX12" i="12"/>
  <c r="CW10" i="21"/>
  <c r="CW13" i="22"/>
  <c r="CY22" i="12"/>
  <c r="DT30" i="12"/>
  <c r="CV32" i="12" l="1"/>
  <c r="CY23" i="12"/>
  <c r="CY23" i="23" s="1"/>
  <c r="CY24" i="23" s="1"/>
  <c r="CY25" i="23" s="1"/>
  <c r="CY22" i="23"/>
  <c r="DT29" i="23"/>
  <c r="CX8" i="21"/>
  <c r="CX20" i="12"/>
  <c r="CX7" i="21"/>
  <c r="CX39" i="12"/>
  <c r="CW11" i="21"/>
  <c r="CY27" i="12"/>
  <c r="CY27" i="23" s="1"/>
  <c r="CW12" i="22"/>
  <c r="DT30" i="23" l="1"/>
  <c r="CX24" i="12"/>
  <c r="CX25" i="12" s="1"/>
  <c r="CX9" i="21"/>
  <c r="CX14" i="22"/>
  <c r="CW16" i="22"/>
  <c r="CX26" i="12" l="1"/>
  <c r="CX29" i="12" s="1"/>
  <c r="CX30" i="12" s="1"/>
  <c r="CX26" i="23"/>
  <c r="CX10" i="21"/>
  <c r="CV38" i="19"/>
  <c r="CV35" i="19" s="1"/>
  <c r="CV42" i="19"/>
  <c r="CV39" i="19" s="1"/>
  <c r="CY12" i="12"/>
  <c r="CX13" i="22"/>
  <c r="CZ22" i="12"/>
  <c r="CZ23" i="12" l="1"/>
  <c r="CZ23" i="23" s="1"/>
  <c r="CZ24" i="23" s="1"/>
  <c r="CZ25" i="23" s="1"/>
  <c r="CZ22" i="23"/>
  <c r="CW29" i="23"/>
  <c r="CX31" i="12"/>
  <c r="CY7" i="21"/>
  <c r="CY39" i="12"/>
  <c r="CY20" i="12"/>
  <c r="CY8" i="21"/>
  <c r="CX11" i="21"/>
  <c r="CZ27" i="12"/>
  <c r="CZ27" i="23" s="1"/>
  <c r="CX12" i="22"/>
  <c r="CW32" i="12" l="1"/>
  <c r="CW30" i="23"/>
  <c r="CY9" i="21"/>
  <c r="CY24" i="12"/>
  <c r="CY25" i="12" s="1"/>
  <c r="CY14" i="22"/>
  <c r="CX16" i="22"/>
  <c r="CY26" i="12" l="1"/>
  <c r="CY29" i="12" s="1"/>
  <c r="CY26" i="23"/>
  <c r="CW31" i="23"/>
  <c r="CY30" i="12"/>
  <c r="CW38" i="19"/>
  <c r="CW35" i="19" s="1"/>
  <c r="CW42" i="19"/>
  <c r="CW39" i="19" s="1"/>
  <c r="CZ12" i="12"/>
  <c r="CY10" i="21"/>
  <c r="CY13" i="22"/>
  <c r="DA22" i="12"/>
  <c r="CV32" i="23" l="1"/>
  <c r="DA23" i="12"/>
  <c r="DA23" i="23" s="1"/>
  <c r="DA24" i="23" s="1"/>
  <c r="DA25" i="23" s="1"/>
  <c r="DA22" i="23"/>
  <c r="CX29" i="23"/>
  <c r="CY31" i="12"/>
  <c r="CY11" i="21"/>
  <c r="CZ20" i="12"/>
  <c r="CZ8" i="21"/>
  <c r="CZ7" i="21"/>
  <c r="CZ39" i="12"/>
  <c r="DA27" i="12"/>
  <c r="DA27" i="23" s="1"/>
  <c r="CY12" i="22"/>
  <c r="CX32" i="12" l="1"/>
  <c r="CX30" i="23"/>
  <c r="CZ9" i="21"/>
  <c r="CZ24" i="12"/>
  <c r="CZ25" i="12" s="1"/>
  <c r="CZ14" i="22"/>
  <c r="CY16" i="22"/>
  <c r="CZ26" i="12" l="1"/>
  <c r="CZ29" i="12" s="1"/>
  <c r="CZ30" i="12" s="1"/>
  <c r="CZ26" i="23"/>
  <c r="CY29" i="23"/>
  <c r="CX31" i="23"/>
  <c r="CX42" i="19"/>
  <c r="CX39" i="19" s="1"/>
  <c r="CX38" i="19"/>
  <c r="CX35" i="19" s="1"/>
  <c r="DA12" i="12"/>
  <c r="CZ10" i="21"/>
  <c r="CZ13" i="22"/>
  <c r="DB22" i="12"/>
  <c r="CW32" i="23" l="1"/>
  <c r="DB23" i="12"/>
  <c r="DB23" i="23" s="1"/>
  <c r="DB24" i="23" s="1"/>
  <c r="DB25" i="23" s="1"/>
  <c r="DB22" i="23"/>
  <c r="CY30" i="23"/>
  <c r="CY31" i="23" s="1"/>
  <c r="CZ29" i="23"/>
  <c r="CZ30" i="23" s="1"/>
  <c r="CZ31" i="12"/>
  <c r="CZ11" i="21"/>
  <c r="DA20" i="12"/>
  <c r="DA8" i="21"/>
  <c r="DA7" i="21"/>
  <c r="DA39" i="12"/>
  <c r="DB27" i="12"/>
  <c r="DB27" i="23" s="1"/>
  <c r="CZ12" i="22"/>
  <c r="CY32" i="12" l="1"/>
  <c r="CX32" i="23"/>
  <c r="CZ31" i="23"/>
  <c r="DA24" i="12"/>
  <c r="DA9" i="21"/>
  <c r="DA14" i="22"/>
  <c r="CZ16" i="22"/>
  <c r="CY32" i="23" l="1"/>
  <c r="CY38" i="19"/>
  <c r="CY35" i="19" s="1"/>
  <c r="CY42" i="19"/>
  <c r="CY39" i="19" s="1"/>
  <c r="DB12" i="12"/>
  <c r="DA10" i="21"/>
  <c r="DA25" i="12"/>
  <c r="DA13" i="22"/>
  <c r="DC22" i="12"/>
  <c r="DC23" i="12" l="1"/>
  <c r="DC23" i="23" s="1"/>
  <c r="DC24" i="23" s="1"/>
  <c r="DC25" i="23" s="1"/>
  <c r="DC22" i="23"/>
  <c r="DA26" i="12"/>
  <c r="DA29" i="12" s="1"/>
  <c r="DA30" i="12" s="1"/>
  <c r="DA31" i="12" s="1"/>
  <c r="DA26" i="23"/>
  <c r="DA29" i="23" s="1"/>
  <c r="DA30" i="23" s="1"/>
  <c r="DA31" i="23" s="1"/>
  <c r="DB7" i="21"/>
  <c r="DB39" i="12"/>
  <c r="DB20" i="12"/>
  <c r="DB24" i="12" s="1"/>
  <c r="DB8" i="21"/>
  <c r="DB9" i="21" s="1"/>
  <c r="DB10" i="21" s="1"/>
  <c r="DA11" i="21"/>
  <c r="DC27" i="12"/>
  <c r="DC27" i="23" s="1"/>
  <c r="DA12" i="22"/>
  <c r="CZ32" i="12" l="1"/>
  <c r="CZ32" i="23"/>
  <c r="DB11" i="21"/>
  <c r="DB25" i="12"/>
  <c r="DB14" i="22"/>
  <c r="DA16" i="22"/>
  <c r="DB26" i="12" l="1"/>
  <c r="DB29" i="12" s="1"/>
  <c r="DB30" i="12" s="1"/>
  <c r="DB31" i="12" s="1"/>
  <c r="DB26" i="23"/>
  <c r="DB29" i="23" s="1"/>
  <c r="DB30" i="23" s="1"/>
  <c r="DB31" i="23" s="1"/>
  <c r="CZ42" i="19"/>
  <c r="CZ39" i="19" s="1"/>
  <c r="CZ38" i="19"/>
  <c r="CZ35" i="19" s="1"/>
  <c r="DC12" i="12"/>
  <c r="DB13" i="22"/>
  <c r="DD22" i="12"/>
  <c r="DA32" i="12" l="1"/>
  <c r="DA32" i="23"/>
  <c r="DD23" i="12"/>
  <c r="DD23" i="23" s="1"/>
  <c r="DD24" i="23" s="1"/>
  <c r="DD25" i="23" s="1"/>
  <c r="DD22" i="23"/>
  <c r="DC20" i="12"/>
  <c r="DC24" i="12" s="1"/>
  <c r="DC25" i="12" s="1"/>
  <c r="DC8" i="21"/>
  <c r="DC9" i="21" s="1"/>
  <c r="DC10" i="21" s="1"/>
  <c r="DC11" i="21" s="1"/>
  <c r="DC7" i="21"/>
  <c r="DC39" i="12"/>
  <c r="DD27" i="12"/>
  <c r="DD27" i="23" s="1"/>
  <c r="DB12" i="22"/>
  <c r="DC26" i="12" l="1"/>
  <c r="DC29" i="12" s="1"/>
  <c r="DC30" i="12" s="1"/>
  <c r="DC26" i="23"/>
  <c r="DC14" i="22"/>
  <c r="DB16" i="22"/>
  <c r="DC31" i="12" l="1"/>
  <c r="DC29" i="23"/>
  <c r="DA38" i="19"/>
  <c r="DA35" i="19" s="1"/>
  <c r="DA42" i="19"/>
  <c r="DA39" i="19" s="1"/>
  <c r="DD12" i="12"/>
  <c r="DC13" i="22"/>
  <c r="DE22" i="12"/>
  <c r="DB32" i="12" l="1"/>
  <c r="DE23" i="12"/>
  <c r="DE23" i="23" s="1"/>
  <c r="DE24" i="23" s="1"/>
  <c r="DE25" i="23" s="1"/>
  <c r="DE22" i="23"/>
  <c r="DC30" i="23"/>
  <c r="DC31" i="23" s="1"/>
  <c r="DD20" i="12"/>
  <c r="DD24" i="12" s="1"/>
  <c r="DD25" i="12" s="1"/>
  <c r="DD8" i="21"/>
  <c r="DD9" i="21" s="1"/>
  <c r="DD10" i="21" s="1"/>
  <c r="DD11" i="21" s="1"/>
  <c r="DD39" i="12"/>
  <c r="DD7" i="21"/>
  <c r="DE27" i="12"/>
  <c r="DE27" i="23" s="1"/>
  <c r="DC12" i="22"/>
  <c r="DB32" i="23" l="1"/>
  <c r="DD26" i="12"/>
  <c r="DD29" i="12" s="1"/>
  <c r="DD30" i="12" s="1"/>
  <c r="DD31" i="12" s="1"/>
  <c r="DD26" i="23"/>
  <c r="DD14" i="22"/>
  <c r="DC16" i="22"/>
  <c r="DC32" i="12" l="1"/>
  <c r="DD29" i="23"/>
  <c r="DB38" i="19"/>
  <c r="DB35" i="19" s="1"/>
  <c r="DB42" i="19"/>
  <c r="DB39" i="19" s="1"/>
  <c r="DE12" i="12"/>
  <c r="DD13" i="22"/>
  <c r="DF22" i="12"/>
  <c r="DF23" i="12" l="1"/>
  <c r="DF23" i="23" s="1"/>
  <c r="DF24" i="23" s="1"/>
  <c r="DF25" i="23" s="1"/>
  <c r="DF22" i="23"/>
  <c r="DD30" i="23"/>
  <c r="DD31" i="23" s="1"/>
  <c r="DE8" i="21"/>
  <c r="DE9" i="21" s="1"/>
  <c r="DE10" i="21" s="1"/>
  <c r="DE11" i="21" s="1"/>
  <c r="DE20" i="12"/>
  <c r="DE24" i="12" s="1"/>
  <c r="DE25" i="12" s="1"/>
  <c r="DE39" i="12"/>
  <c r="DE7" i="21"/>
  <c r="DF27" i="12"/>
  <c r="DF27" i="23" s="1"/>
  <c r="DD12" i="22"/>
  <c r="DC32" i="23" l="1"/>
  <c r="DE26" i="12"/>
  <c r="DE29" i="12" s="1"/>
  <c r="DE30" i="12" s="1"/>
  <c r="DE31" i="12" s="1"/>
  <c r="DE26" i="23"/>
  <c r="DE14" i="22"/>
  <c r="DD16" i="22"/>
  <c r="DD32" i="12" l="1"/>
  <c r="DE29" i="23"/>
  <c r="DC38" i="19"/>
  <c r="DC35" i="19" s="1"/>
  <c r="DC42" i="19"/>
  <c r="DC39" i="19" s="1"/>
  <c r="DF12" i="12"/>
  <c r="DE13" i="22"/>
  <c r="DG22" i="12"/>
  <c r="DG23" i="12" l="1"/>
  <c r="DG23" i="23" s="1"/>
  <c r="DG24" i="23" s="1"/>
  <c r="DG25" i="23" s="1"/>
  <c r="DG22" i="23"/>
  <c r="DE30" i="23"/>
  <c r="DE31" i="23" s="1"/>
  <c r="DF20" i="12"/>
  <c r="DF24" i="12" s="1"/>
  <c r="DF8" i="21"/>
  <c r="DF9" i="21" s="1"/>
  <c r="DF10" i="21" s="1"/>
  <c r="DF11" i="21" s="1"/>
  <c r="DF7" i="21"/>
  <c r="DF39" i="12"/>
  <c r="DG27" i="12"/>
  <c r="DG27" i="23" s="1"/>
  <c r="DE12" i="22"/>
  <c r="DD32" i="23" l="1"/>
  <c r="DF25" i="12"/>
  <c r="DF14" i="22"/>
  <c r="DE16" i="22"/>
  <c r="DF26" i="12" l="1"/>
  <c r="DF29" i="12" s="1"/>
  <c r="DF30" i="12" s="1"/>
  <c r="DF31" i="12" s="1"/>
  <c r="DF26" i="23"/>
  <c r="DF29" i="23" s="1"/>
  <c r="DD38" i="19"/>
  <c r="DD35" i="19" s="1"/>
  <c r="DD42" i="19"/>
  <c r="DD39" i="19" s="1"/>
  <c r="DG12" i="12"/>
  <c r="DF13" i="22"/>
  <c r="DH22" i="12"/>
  <c r="DE32" i="12" l="1"/>
  <c r="DH23" i="12"/>
  <c r="DH23" i="23" s="1"/>
  <c r="DH24" i="23" s="1"/>
  <c r="DH25" i="23" s="1"/>
  <c r="DH22" i="23"/>
  <c r="DF30" i="23"/>
  <c r="DF31" i="23" s="1"/>
  <c r="DG39" i="12"/>
  <c r="DG7" i="21"/>
  <c r="DG20" i="12"/>
  <c r="DG24" i="12" s="1"/>
  <c r="DG25" i="12" s="1"/>
  <c r="DG8" i="21"/>
  <c r="DG9" i="21" s="1"/>
  <c r="DG10" i="21" s="1"/>
  <c r="DG11" i="21" s="1"/>
  <c r="DH27" i="12"/>
  <c r="DH27" i="23" s="1"/>
  <c r="DF12" i="22"/>
  <c r="DE32" i="23" l="1"/>
  <c r="DG26" i="12"/>
  <c r="DG29" i="12" s="1"/>
  <c r="DG30" i="12" s="1"/>
  <c r="DG31" i="12" s="1"/>
  <c r="DG26" i="23"/>
  <c r="DG14" i="22"/>
  <c r="DF16" i="22"/>
  <c r="DF32" i="12" l="1"/>
  <c r="DG29" i="23"/>
  <c r="DE38" i="19"/>
  <c r="DE35" i="19" s="1"/>
  <c r="DE42" i="19"/>
  <c r="DE39" i="19" s="1"/>
  <c r="DH12" i="12"/>
  <c r="DG13" i="22"/>
  <c r="DI22" i="12"/>
  <c r="DI23" i="12" l="1"/>
  <c r="DI23" i="23" s="1"/>
  <c r="DI24" i="23" s="1"/>
  <c r="DI25" i="23" s="1"/>
  <c r="DI22" i="23"/>
  <c r="DG30" i="23"/>
  <c r="DG31" i="23" s="1"/>
  <c r="DH7" i="21"/>
  <c r="DH39" i="12"/>
  <c r="DH8" i="21"/>
  <c r="DH9" i="21" s="1"/>
  <c r="DH10" i="21" s="1"/>
  <c r="DH11" i="21" s="1"/>
  <c r="DH20" i="12"/>
  <c r="DH24" i="12" s="1"/>
  <c r="DI27" i="12"/>
  <c r="DI27" i="23" s="1"/>
  <c r="DG12" i="22"/>
  <c r="DF32" i="23" l="1"/>
  <c r="DH25" i="12"/>
  <c r="DH14" i="22"/>
  <c r="DG16" i="22"/>
  <c r="DH26" i="12" l="1"/>
  <c r="DH29" i="12" s="1"/>
  <c r="DH30" i="12" s="1"/>
  <c r="DH31" i="12" s="1"/>
  <c r="DH26" i="23"/>
  <c r="DH29" i="23" s="1"/>
  <c r="DF42" i="19"/>
  <c r="DF39" i="19" s="1"/>
  <c r="DF38" i="19"/>
  <c r="DF35" i="19" s="1"/>
  <c r="DI12" i="12"/>
  <c r="DH13" i="22"/>
  <c r="DJ22" i="12"/>
  <c r="GA14" i="22"/>
  <c r="DG32" i="12" l="1"/>
  <c r="DJ23" i="12"/>
  <c r="DJ23" i="23" s="1"/>
  <c r="DJ24" i="23" s="1"/>
  <c r="DJ25" i="23" s="1"/>
  <c r="DJ22" i="23"/>
  <c r="DH30" i="23"/>
  <c r="DH31" i="23" s="1"/>
  <c r="C18" i="23"/>
  <c r="C16" i="23"/>
  <c r="C17" i="23"/>
  <c r="DI20" i="12"/>
  <c r="DI24" i="12" s="1"/>
  <c r="DI25" i="12" s="1"/>
  <c r="DI39" i="12"/>
  <c r="DI7" i="21"/>
  <c r="DI8" i="21"/>
  <c r="DI9" i="21" s="1"/>
  <c r="DI10" i="21" s="1"/>
  <c r="DI11" i="21" s="1"/>
  <c r="DJ27" i="12"/>
  <c r="DJ27" i="23" s="1"/>
  <c r="GA13" i="22"/>
  <c r="DH12" i="22"/>
  <c r="DH16" i="22" s="1"/>
  <c r="DG32" i="23" l="1"/>
  <c r="DI26" i="12"/>
  <c r="DI29" i="12" s="1"/>
  <c r="DI30" i="12" s="1"/>
  <c r="DI31" i="12" s="1"/>
  <c r="DI26" i="23"/>
  <c r="C28" i="23"/>
  <c r="C21" i="23"/>
  <c r="C15" i="23"/>
  <c r="DG42" i="19"/>
  <c r="DG39" i="19" s="1"/>
  <c r="DG38" i="19"/>
  <c r="DG35" i="19" s="1"/>
  <c r="DH32" i="12" l="1"/>
  <c r="C19" i="23"/>
  <c r="DJ39" i="12"/>
  <c r="DJ8" i="21"/>
  <c r="DJ20" i="12"/>
  <c r="DJ7" i="21"/>
  <c r="C7" i="21" s="1"/>
  <c r="C12" i="12"/>
  <c r="C26" i="13" s="1"/>
  <c r="C20" i="23" l="1"/>
  <c r="DJ9" i="21"/>
  <c r="C8" i="21"/>
  <c r="C20" i="12"/>
  <c r="DJ24" i="12"/>
  <c r="C24" i="23" l="1"/>
  <c r="DJ25" i="12"/>
  <c r="C24" i="12"/>
  <c r="DJ10" i="21"/>
  <c r="C9" i="21"/>
  <c r="C25" i="12" l="1"/>
  <c r="DJ26" i="23"/>
  <c r="DJ29" i="23" s="1"/>
  <c r="DJ26" i="12"/>
  <c r="C26" i="12" s="1"/>
  <c r="DJ11" i="21"/>
  <c r="DK11" i="21" s="1"/>
  <c r="DL11" i="21" s="1"/>
  <c r="DM11" i="21" s="1"/>
  <c r="DN11" i="21" s="1"/>
  <c r="DO11" i="21" s="1"/>
  <c r="DP11" i="21" s="1"/>
  <c r="DQ11" i="21" s="1"/>
  <c r="DR11" i="21" s="1"/>
  <c r="DS11" i="21" s="1"/>
  <c r="DT11" i="21" s="1"/>
  <c r="C10" i="21"/>
  <c r="C76" i="21" s="1"/>
  <c r="C25" i="23" l="1"/>
  <c r="DJ30" i="23"/>
  <c r="DI29" i="23"/>
  <c r="C35" i="23" s="1"/>
  <c r="D35" i="13" s="1"/>
  <c r="C26" i="23"/>
  <c r="DJ29" i="12"/>
  <c r="C35" i="12" s="1"/>
  <c r="C35" i="13" s="1"/>
  <c r="C81" i="21"/>
  <c r="C14" i="21"/>
  <c r="C68" i="21" s="1"/>
  <c r="C29" i="23" l="1"/>
  <c r="DI30" i="23"/>
  <c r="C30" i="23" s="1"/>
  <c r="DJ30" i="12"/>
  <c r="C30" i="12" s="1"/>
  <c r="C34" i="12" s="1"/>
  <c r="C34" i="13" s="1"/>
  <c r="C29" i="12"/>
  <c r="D21" i="13"/>
  <c r="D22" i="13" s="1"/>
  <c r="C21" i="13"/>
  <c r="C22" i="13" s="1"/>
  <c r="G76" i="21"/>
  <c r="G81" i="21" s="1"/>
  <c r="C34" i="23" l="1"/>
  <c r="D34" i="13" s="1"/>
  <c r="DI31" i="23"/>
  <c r="DJ31" i="12"/>
  <c r="DK31" i="12" l="1"/>
  <c r="DJ32" i="12" s="1"/>
  <c r="DI32" i="12"/>
  <c r="DJ31" i="23"/>
  <c r="DI32" i="23" s="1"/>
  <c r="DH32" i="23"/>
  <c r="DL31" i="12" l="1"/>
  <c r="DK32" i="12" s="1"/>
  <c r="DK31" i="23"/>
  <c r="DJ32" i="23" s="1"/>
  <c r="DM31" i="12" l="1"/>
  <c r="DL32" i="12" s="1"/>
  <c r="DL31" i="23"/>
  <c r="DK32" i="23" s="1"/>
  <c r="DN31" i="12" l="1"/>
  <c r="DM32" i="12" s="1"/>
  <c r="DM31" i="23"/>
  <c r="DL32" i="23" s="1"/>
  <c r="DO31" i="12" l="1"/>
  <c r="DN32" i="12" s="1"/>
  <c r="DN31" i="23"/>
  <c r="DM32" i="23" s="1"/>
  <c r="DP31" i="12" l="1"/>
  <c r="DO32" i="12" s="1"/>
  <c r="DO31" i="23"/>
  <c r="DN32" i="23" s="1"/>
  <c r="DQ31" i="12" l="1"/>
  <c r="DP32" i="12" s="1"/>
  <c r="DP31" i="23"/>
  <c r="DO32" i="23" s="1"/>
  <c r="DR31" i="12" l="1"/>
  <c r="DQ32" i="12" s="1"/>
  <c r="DQ31" i="23"/>
  <c r="DP32" i="23" s="1"/>
  <c r="DS31" i="12" l="1"/>
  <c r="DR32" i="12"/>
  <c r="DR31" i="23"/>
  <c r="DQ32" i="23" s="1"/>
  <c r="DT31" i="12" l="1"/>
  <c r="DT32" i="12" s="1"/>
  <c r="DS31" i="23"/>
  <c r="DR32" i="23" s="1"/>
  <c r="DS32" i="12" l="1"/>
  <c r="C36" i="12"/>
  <c r="C36" i="13" s="1"/>
  <c r="DT31" i="23"/>
  <c r="DT32" i="23" s="1"/>
  <c r="DS32" i="23" l="1"/>
  <c r="C36" i="23" s="1"/>
  <c r="D3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tc={B21E0C09-05C0-4DD7-BFA0-2018F28686AE}</author>
    <author>tc={9C14DC32-61AA-064E-86BF-A162972B8024}</author>
    <author>tc={17E9435C-5C8B-E046-9D0D-CA1476631B95}</author>
    <author>tc={11AE089E-4FDB-0742-86BD-CC305C95DABF}</author>
    <author>tc={DC622360-5DA8-AB4D-A08B-F295D6B0FA14}</author>
  </authors>
  <commentList>
    <comment ref="B37" authorId="0" shapeId="0" xr:uid="{B21E0C09-05C0-4DD7-BFA0-2018F28686AE}">
      <text>
        <t>[Threaded comment]
Your version of Excel allows you to read this threaded comment; however, any edits to it will get removed if the file is opened in a newer version of Excel. Learn more: https://go.microsoft.com/fwlink/?linkid=870924
Comment:
    This tables would be used in cased an SPV is created and the Provider/Customer/Banks have equity shares in the SPV</t>
      </text>
    </comment>
    <comment ref="B42" authorId="1" shapeId="0" xr:uid="{9C14DC32-61AA-064E-86BF-A162972B8024}">
      <text>
        <t>[Threaded comment]
Your version of Excel allows you to read this threaded comment; however, any edits to it will get removed if the file is opened in a newer version of Excel. Learn more: https://go.microsoft.com/fwlink/?linkid=870924
Comment:
    The Weighted Average Cost of Capital  (WACC) of each respective stakeholder can be used as discount rate. More about the WACC here: https://www.investopedia.com/ask/answers/063014/what-formula-calculating-weighted-average-cost-capital-wacc.asp</t>
      </text>
    </comment>
    <comment ref="D60" authorId="2" shapeId="0" xr:uid="{17E9435C-5C8B-E046-9D0D-CA1476631B95}">
      <text>
        <t>[Threaded comment]
Your version of Excel allows you to read this threaded comment; however, any edits to it will get removed if the file is opened in a newer version of Excel. Learn more: https://go.microsoft.com/fwlink/?linkid=870924
Comment:
    These are inputs for the provider to fill. It is possible to create a model to calculate these values based on the technology, efficiency, usage. This would be relevant for intermediary users of this model who do not have access to more advanced models providing these datapoints as outputs. The numbers included here are based on the consumption of cooling units based on the assumptions in the CaaS model.</t>
      </text>
    </comment>
    <comment ref="G60" authorId="3" shapeId="0" xr:uid="{11AE089E-4FDB-0742-86BD-CC305C95DABF}">
      <text>
        <t>[Threaded comment]
Your version of Excel allows you to read this threaded comment; however, any edits to it will get removed if the file is opened in a newer version of Excel. Learn more: https://go.microsoft.com/fwlink/?linkid=870924
Comment:
    Assuming 5% less energy-efficient compared to EaaS due to sub-optimal operation</t>
      </text>
    </comment>
    <comment ref="D65" authorId="4" shapeId="0" xr:uid="{DC622360-5DA8-AB4D-A08B-F295D6B0FA14}">
      <text>
        <t>[Threaded comment]
Your version of Excel allows you to read this threaded comment; however, any edits to it will get removed if the file is opened in a newer version of Excel. Learn more: https://go.microsoft.com/fwlink/?linkid=870924
Comment:
    In this case, we have included TRh of cooling, based on the size of the system. For other technologies, this number will depend on the definition of the unit.</t>
      </text>
    </comment>
  </commentList>
</comments>
</file>

<file path=xl/sharedStrings.xml><?xml version="1.0" encoding="utf-8"?>
<sst xmlns="http://schemas.openxmlformats.org/spreadsheetml/2006/main" count="505" uniqueCount="215">
  <si>
    <t>Variables</t>
  </si>
  <si>
    <t>%</t>
  </si>
  <si>
    <t>kWh</t>
  </si>
  <si>
    <t>EBITDA</t>
  </si>
  <si>
    <t>Accounting depreciation</t>
  </si>
  <si>
    <t>Investment base for loan</t>
  </si>
  <si>
    <t>Units</t>
  </si>
  <si>
    <t>Value</t>
  </si>
  <si>
    <t>months</t>
  </si>
  <si>
    <t>Depreciation</t>
  </si>
  <si>
    <t>Result for tax calculations</t>
  </si>
  <si>
    <t>Net result</t>
  </si>
  <si>
    <t>(-)Tax</t>
  </si>
  <si>
    <t>(+)Depreciation</t>
  </si>
  <si>
    <t>NPV</t>
  </si>
  <si>
    <t>Equipment cost data</t>
  </si>
  <si>
    <t>Estimated annual energy consumption</t>
  </si>
  <si>
    <t>Annual energy cost</t>
  </si>
  <si>
    <t>Cashflow for TP</t>
  </si>
  <si>
    <t>Financial indicators for TP</t>
  </si>
  <si>
    <t>Downpayment (Technology Provider own capital)</t>
  </si>
  <si>
    <t>Disposal cost</t>
  </si>
  <si>
    <t xml:space="preserve">   Disposal cost</t>
  </si>
  <si>
    <t>Income</t>
  </si>
  <si>
    <t>% of project investment</t>
  </si>
  <si>
    <t>Residual Value</t>
  </si>
  <si>
    <t>% of equipment value</t>
  </si>
  <si>
    <t>This model was prepared by BASE - Basel Agency for Sustainable Energy.</t>
  </si>
  <si>
    <t>End-of-life costs and residual value</t>
  </si>
  <si>
    <t>Cost of equipment to provider</t>
  </si>
  <si>
    <t>Provider equipment sales profit margin</t>
  </si>
  <si>
    <t>Annual corrective maintenance, cost to customer</t>
  </si>
  <si>
    <t>Annual corrective maintenance, cost to provider</t>
  </si>
  <si>
    <t>Yearly escalation of maintenance costs</t>
  </si>
  <si>
    <t>Monthly escalation of maintenance costs</t>
  </si>
  <si>
    <t>% per year</t>
  </si>
  <si>
    <t>% per month</t>
  </si>
  <si>
    <t>Customer</t>
  </si>
  <si>
    <t>Provider</t>
  </si>
  <si>
    <t>Monthly discount rate (real)</t>
  </si>
  <si>
    <t>Tenor</t>
  </si>
  <si>
    <t>Contract specifications</t>
  </si>
  <si>
    <t>date</t>
  </si>
  <si>
    <t>Provider profit margins</t>
  </si>
  <si>
    <t>-</t>
  </si>
  <si>
    <t>Price of equipment for customer</t>
  </si>
  <si>
    <t>Provider service profit margin</t>
  </si>
  <si>
    <t>Preventive Maintenance cost to provider</t>
  </si>
  <si>
    <t>Corrective Maintenance cost</t>
  </si>
  <si>
    <t>Electricity costs</t>
  </si>
  <si>
    <t>Present Value</t>
  </si>
  <si>
    <t>Which stakeholder depreciates?</t>
  </si>
  <si>
    <t>Total</t>
  </si>
  <si>
    <t>Discounted Cumulative Cashflows</t>
  </si>
  <si>
    <t>Before contract</t>
  </si>
  <si>
    <t>Cashflow for customer</t>
  </si>
  <si>
    <t>Model period beginning</t>
  </si>
  <si>
    <t>Model period ending</t>
  </si>
  <si>
    <t>Year ending</t>
  </si>
  <si>
    <t>Year counter</t>
  </si>
  <si>
    <t>Month indicator</t>
  </si>
  <si>
    <t>O&amp;M cost data</t>
  </si>
  <si>
    <t>Energy cost data</t>
  </si>
  <si>
    <t>Equipment cost</t>
  </si>
  <si>
    <t xml:space="preserve">Installation cost </t>
  </si>
  <si>
    <t xml:space="preserve">Preventive Maintenance cost </t>
  </si>
  <si>
    <t>Spending</t>
  </si>
  <si>
    <t>Financial indicators for Customer without retrofit</t>
  </si>
  <si>
    <t>Other</t>
  </si>
  <si>
    <t>Cost of installation to customer</t>
  </si>
  <si>
    <t>Cost of installation for provider</t>
  </si>
  <si>
    <t>RESULTS</t>
  </si>
  <si>
    <t>% savings</t>
  </si>
  <si>
    <t>Customer Calculations</t>
  </si>
  <si>
    <t>Provider Cashflow</t>
  </si>
  <si>
    <t>Scenarios:</t>
  </si>
  <si>
    <t>Scenario 1 - CaaS - High-efficiency</t>
  </si>
  <si>
    <t>Scenario 2 - New purchase - Medium-efficiency</t>
  </si>
  <si>
    <t>Scenario 3 - Old system - Low-efficiency</t>
  </si>
  <si>
    <t>Preventive maintenance</t>
  </si>
  <si>
    <t>Corrective maintenance</t>
  </si>
  <si>
    <t>NPV of Savings</t>
  </si>
  <si>
    <t>Economic data - different by stakeholder</t>
  </si>
  <si>
    <t>Tabs:</t>
  </si>
  <si>
    <t>Financed by Tech Provider</t>
  </si>
  <si>
    <t>Cost of electricity at beginning of contract</t>
  </si>
  <si>
    <t>Income (Residual value)</t>
  </si>
  <si>
    <t>Outgoing</t>
  </si>
  <si>
    <t>Electricity costs (inflated for sensitivity)</t>
  </si>
  <si>
    <t>Sensitivity Analysis: with electricity inflation</t>
  </si>
  <si>
    <t>UNIT</t>
  </si>
  <si>
    <t>Define Unit 1</t>
  </si>
  <si>
    <t>Define Unit 2</t>
  </si>
  <si>
    <t>Month</t>
  </si>
  <si>
    <t>Electricity Inflation</t>
  </si>
  <si>
    <t>Month Number</t>
  </si>
  <si>
    <t>Select month</t>
  </si>
  <si>
    <t xml:space="preserve">Monthly Inflation </t>
  </si>
  <si>
    <t>Current Electricity Price</t>
  </si>
  <si>
    <t>PRICING (For more details see 'pricing' sheet)</t>
  </si>
  <si>
    <t>PRICING Selected Month</t>
  </si>
  <si>
    <t>Market value of equipment at beginning of period</t>
  </si>
  <si>
    <r>
      <t xml:space="preserve">Pricing </t>
    </r>
    <r>
      <rPr>
        <sz val="12"/>
        <color theme="1"/>
        <rFont val="Calibri"/>
        <family val="2"/>
        <scheme val="minor"/>
      </rPr>
      <t>– This tab is a tool to compute the price of the service at each month of the contract, with indexation to consumer price and electricity inflation.</t>
    </r>
  </si>
  <si>
    <t>Passenger</t>
  </si>
  <si>
    <t>Kg</t>
  </si>
  <si>
    <t>Assumptions inflation</t>
  </si>
  <si>
    <t>PRICING CAAS</t>
  </si>
  <si>
    <t xml:space="preserve">COMPARISON </t>
  </si>
  <si>
    <t>Select Month for price computation</t>
  </si>
  <si>
    <t>Annual discount rate (real)</t>
  </si>
  <si>
    <t>Scenario 1 - EaaS - High-efficiency</t>
  </si>
  <si>
    <t>Length of EaaS contract</t>
  </si>
  <si>
    <t>Start of contract</t>
  </si>
  <si>
    <t>Unit</t>
  </si>
  <si>
    <t>Units consumed per month (TRh, kWh, lumens,...)</t>
  </si>
  <si>
    <t>Scenario 1 - EaaS - High-efficiency
vs.</t>
  </si>
  <si>
    <t>Interest rate bank</t>
  </si>
  <si>
    <t>Debt (Bank)</t>
  </si>
  <si>
    <t>Financed by bank</t>
  </si>
  <si>
    <t>Bank</t>
  </si>
  <si>
    <t>Total Income</t>
  </si>
  <si>
    <t>Total Outgoing</t>
  </si>
  <si>
    <t>Investment to be financed by bank/investor 1</t>
  </si>
  <si>
    <t>Interest rate</t>
  </si>
  <si>
    <t>Effective monthly rate</t>
  </si>
  <si>
    <t>Loan period (years)</t>
  </si>
  <si>
    <t>Balance</t>
  </si>
  <si>
    <t>Principal</t>
  </si>
  <si>
    <t>Interest</t>
  </si>
  <si>
    <t>Payment</t>
  </si>
  <si>
    <t>Flow</t>
  </si>
  <si>
    <t>Grace period</t>
  </si>
  <si>
    <t>month</t>
  </si>
  <si>
    <t>Interest on debt</t>
  </si>
  <si>
    <t>Total Interest + Deprecitation</t>
  </si>
  <si>
    <t>(-)Amortisation of debt (principal)</t>
  </si>
  <si>
    <t>Totals</t>
  </si>
  <si>
    <t>Unit 1</t>
  </si>
  <si>
    <t>Return expectation from provider on capital</t>
  </si>
  <si>
    <t>Downpayment from provider</t>
  </si>
  <si>
    <t>Utilisation in % of planned</t>
  </si>
  <si>
    <t>Usage of service (in units - TR-hour/kWh_thermal; lumens, etc)</t>
  </si>
  <si>
    <t>IRR</t>
  </si>
  <si>
    <t>Consumption of service</t>
  </si>
  <si>
    <t>Utilisation of service  (units)</t>
  </si>
  <si>
    <t>Residual value</t>
  </si>
  <si>
    <t>Financial analysis - customer financing costs scenario 2</t>
  </si>
  <si>
    <t>Financing cost data - Provider financing conditions (EaaS)</t>
  </si>
  <si>
    <t>Financing cost data - Customer financing conditions (Scenario 2)</t>
  </si>
  <si>
    <t>Downpayment (Customer own capital)</t>
  </si>
  <si>
    <t>Downpayment</t>
  </si>
  <si>
    <t>(-) Interest on debt</t>
  </si>
  <si>
    <t>NPV of savings for customer, EaaS vs scenario 2</t>
  </si>
  <si>
    <t>NPV of savings for customer, EaaS vs scenario 3</t>
  </si>
  <si>
    <t>EaaS Fee excl electricity</t>
  </si>
  <si>
    <t>Equipment &amp; installation inc financing</t>
  </si>
  <si>
    <t>Equipment cost inc installation (downpayment)</t>
  </si>
  <si>
    <t xml:space="preserve">Year 1 </t>
  </si>
  <si>
    <t>Projection inputs (actual consumption of service as % of expected)</t>
  </si>
  <si>
    <t>Year 2</t>
  </si>
  <si>
    <t>Year 3</t>
  </si>
  <si>
    <t>Year 4</t>
  </si>
  <si>
    <t>Year 5</t>
  </si>
  <si>
    <t>Year 6</t>
  </si>
  <si>
    <t>Year 7</t>
  </si>
  <si>
    <t>Year 8</t>
  </si>
  <si>
    <t>Year 9</t>
  </si>
  <si>
    <t>Year 10</t>
  </si>
  <si>
    <r>
      <t xml:space="preserve">Results </t>
    </r>
    <r>
      <rPr>
        <sz val="12"/>
        <color theme="1"/>
        <rFont val="Calibri"/>
        <family val="2"/>
        <scheme val="minor"/>
      </rPr>
      <t>– This tab summarises the key indicators from the point of view from the provider and the user.</t>
    </r>
  </si>
  <si>
    <t>Efficiency as a Service Economic and Pricing Model</t>
  </si>
  <si>
    <r>
      <rPr>
        <b/>
        <sz val="14"/>
        <color theme="3" tint="-0.249977111117893"/>
        <rFont val="Calibri"/>
        <family val="2"/>
        <scheme val="minor"/>
      </rPr>
      <t>Efficiency as a Service</t>
    </r>
    <r>
      <rPr>
        <sz val="14"/>
        <color theme="1"/>
        <rFont val="Calibri"/>
        <family val="2"/>
        <scheme val="minor"/>
      </rPr>
      <t xml:space="preserve"> is a pay-per-service model to decrease energy consumption from equipments in cities around the world, by making more efficient technologies more accessible to customers.</t>
    </r>
  </si>
  <si>
    <r>
      <t xml:space="preserve">Customer </t>
    </r>
    <r>
      <rPr>
        <sz val="12"/>
        <color theme="1"/>
        <rFont val="Calibri"/>
        <family val="2"/>
        <scheme val="minor"/>
      </rPr>
      <t>– This tab holds the back-end analysis of cashflows for the customer in an Efficiency as a Service agreement and aims to model the inputs and assumptions provided over time.</t>
    </r>
  </si>
  <si>
    <r>
      <t xml:space="preserve">Provider  </t>
    </r>
    <r>
      <rPr>
        <sz val="12"/>
        <color theme="1"/>
        <rFont val="Calibri"/>
        <family val="2"/>
        <scheme val="minor"/>
      </rPr>
      <t>– This tab holds the back-end analysis of cashflows for the provider in an Efficiency as a Service agreement and aims to model the inputs and assumptions provided over time.</t>
    </r>
  </si>
  <si>
    <r>
      <t xml:space="preserve">Amortisation </t>
    </r>
    <r>
      <rPr>
        <sz val="12"/>
        <color theme="1"/>
        <rFont val="Calibri"/>
        <family val="2"/>
        <scheme val="minor"/>
      </rPr>
      <t>– This tab calculates the interest and principal payments for the EaaS scenario from the provider to the bank and from the customer to the provider, as well as for scenario 2 from the customer to a bank.</t>
    </r>
  </si>
  <si>
    <r>
      <t>Sensivitivy Analysis -</t>
    </r>
    <r>
      <rPr>
        <sz val="12"/>
        <color theme="1"/>
        <rFont val="Calibri"/>
        <family val="2"/>
        <scheme val="minor"/>
      </rPr>
      <t xml:space="preserve"> This tab computes electricity prices based on the inflation of electricity price inputted in the 'pricing' tab. The results are used for the graphs in the tab 'Results'.</t>
    </r>
  </si>
  <si>
    <r>
      <t xml:space="preserve">Inputs and Model Assumptions </t>
    </r>
    <r>
      <rPr>
        <sz val="12"/>
        <color theme="1"/>
        <rFont val="Calibri"/>
        <family val="2"/>
        <scheme val="minor"/>
      </rPr>
      <t>– On this tab, please input information with regards to the contract specifications, equipment cost, operation and maintenance costs, expected margins, economic and financial data, energy consumption, projected consumption, etc.</t>
    </r>
  </si>
  <si>
    <r>
      <t>Projections -</t>
    </r>
    <r>
      <rPr>
        <sz val="12"/>
        <color theme="1"/>
        <rFont val="Calibri"/>
        <family val="2"/>
        <scheme val="minor"/>
      </rPr>
      <t xml:space="preserve"> This tab computes the cashflows of the provider based on a projected consumption different than the expected average yearly consumption. </t>
    </r>
  </si>
  <si>
    <r>
      <rPr>
        <b/>
        <sz val="12"/>
        <color theme="1"/>
        <rFont val="Calibri"/>
        <family val="2"/>
        <scheme val="minor"/>
      </rPr>
      <t xml:space="preserve">Scenario 1 </t>
    </r>
    <r>
      <rPr>
        <sz val="12"/>
        <color theme="1"/>
        <rFont val="Calibri"/>
        <family val="2"/>
        <scheme val="minor"/>
      </rPr>
      <t>– EaaS agreement for a high-efficiency system. All other scenarios are compared against Scenario 1 to understand how implementation of EaaS would affect customer spending.</t>
    </r>
  </si>
  <si>
    <r>
      <rPr>
        <b/>
        <sz val="12"/>
        <color theme="1"/>
        <rFont val="Calibri"/>
        <family val="2"/>
        <scheme val="minor"/>
      </rPr>
      <t xml:space="preserve">Scenario 2 </t>
    </r>
    <r>
      <rPr>
        <sz val="12"/>
        <color theme="1"/>
        <rFont val="Calibri"/>
        <family val="2"/>
        <scheme val="minor"/>
      </rPr>
      <t>– Upfront purchase of a medium-efficiency system with customer loan financing. This scenario is representative of a common transaction in the market today and is illustrative of the change in the market from the period in which scenario 1 would have been most common. Equipment purchased in this scenario is significantly improved from scenario 3 in terms of energy efficiency but is not cutting edge as compared to the best systems available, used in Scnario 1.</t>
    </r>
  </si>
  <si>
    <r>
      <rPr>
        <b/>
        <sz val="12"/>
        <color theme="1"/>
        <rFont val="Calibri"/>
        <family val="2"/>
        <scheme val="minor"/>
      </rPr>
      <t xml:space="preserve">Scenario 3 </t>
    </r>
    <r>
      <rPr>
        <sz val="12"/>
        <color theme="1"/>
        <rFont val="Calibri"/>
        <family val="2"/>
        <scheme val="minor"/>
      </rPr>
      <t>– Legacy use of a low-efficiency system. Scenario assumes that the equipment purchase was made a decade prior to modeling and is intended to represent the buildings that operate old low-efficiency equipment – in this analysis 10 years old – to avoid the upfront costs associated with purchase and installation of a new system. We assume that maintenance and electricity costs are very high in this scenario due to the deterioration of an already low-efficiency system.</t>
    </r>
  </si>
  <si>
    <t>Customer Perspective</t>
  </si>
  <si>
    <t>Provider Perspective</t>
  </si>
  <si>
    <t>With planned consumption</t>
  </si>
  <si>
    <t>With projected consumption</t>
  </si>
  <si>
    <t>Utilisation of service in % of planned</t>
  </si>
  <si>
    <t>EUR</t>
  </si>
  <si>
    <t>EUR per year</t>
  </si>
  <si>
    <t>EUR/kWh</t>
  </si>
  <si>
    <t>EUR/year</t>
  </si>
  <si>
    <t>NPV of savings for customer (EUR)</t>
  </si>
  <si>
    <t>Price for service at start of contract (EUR/unit) Including electricity</t>
  </si>
  <si>
    <t>Price for service at start of contract (EUR/unit) Excluding electricity</t>
  </si>
  <si>
    <t>NPV (EUR)</t>
  </si>
  <si>
    <t>EaaS fee based on consumption</t>
  </si>
  <si>
    <t>EaaS fee O&amp;M portion</t>
  </si>
  <si>
    <t>EaaS fee investment portion</t>
  </si>
  <si>
    <t>EaaS Fee</t>
  </si>
  <si>
    <t>Spending (EaaS Fee)</t>
  </si>
  <si>
    <t>Corporation Tax rate</t>
  </si>
  <si>
    <t>Financial analysis - from provider to bank</t>
  </si>
  <si>
    <t>Financial analysis - from customer to provider</t>
  </si>
  <si>
    <t>Version 1.1</t>
  </si>
  <si>
    <t>Date: 2021.03.10</t>
  </si>
  <si>
    <t>Payback period (months)</t>
  </si>
  <si>
    <t>Financial indicators for Customer with EaaS</t>
  </si>
  <si>
    <t>Disposal / removal cost</t>
  </si>
  <si>
    <t>Annual preventive/predictive maintenance, cost to customer</t>
  </si>
  <si>
    <t>Annual preventive/predictive maintenance, cost to provider</t>
  </si>
  <si>
    <t>Scenario 4 - New purchase - High-efficiency</t>
  </si>
  <si>
    <t>Scenario 4 - New purchase - High-Efficiency</t>
  </si>
  <si>
    <t>Financing cost data - Customer financing conditions (Scenario 4)</t>
  </si>
  <si>
    <t>Financial analysis - customer financing costs scenario 4</t>
  </si>
  <si>
    <t>Results for contract of length:</t>
  </si>
  <si>
    <t>NPV of savings for customer, EaaS vs scenario 4</t>
  </si>
  <si>
    <t>Scenario 4 -  New Purchase - High-efficiency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</si>
</sst>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CHF&quot;\ #,##0.00;[Red]&quot;CHF&quot;\ \-#,##0.00"/>
    <numFmt numFmtId="43" formatCode="_ * #,##0.00_ ;_ * \-#,##0.00_ ;_ * &quot;-&quot;??_ ;_ @_ "/>
    <numFmt numFmtId="164" formatCode="_-* #,##0.00_-;\-* #,##0.00_-;_-* &quot;-&quot;??_-;_-@_-"/>
    <numFmt numFmtId="165" formatCode="_(* #,##0.00_);_(* \(#,##0.00\);_(* &quot;-&quot;??_);_(@_)"/>
    <numFmt numFmtId="166" formatCode="_-&quot;$&quot;* #,##0.00_-;\-&quot;$&quot;* #,##0.00_-;_-&quot;$&quot;* &quot;-&quot;??_-;_-@_-"/>
    <numFmt numFmtId="167" formatCode="#,##0_ ;[Red]\-#,##0\ "/>
    <numFmt numFmtId="168" formatCode="[$-409]d\-mmm\-yy;@"/>
    <numFmt numFmtId="169" formatCode="#,##0.00_ ;[Red]\-#,##0.00\ "/>
    <numFmt numFmtId="170" formatCode="#,##0.000"/>
    <numFmt numFmtId="171" formatCode="0.00000"/>
    <numFmt numFmtId="172" formatCode="0.0000"/>
    <numFmt numFmtId="173" formatCode="0.000"/>
    <numFmt numFmtId="174" formatCode="_-* #,##0_-;\-* #,##0_-;_-* &quot;-&quot;??_-;_-@_-"/>
    <numFmt numFmtId="175" formatCode="0.0"/>
  </numFmts>
  <fonts count="46"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name val="Verdana"/>
      <family val="2"/>
    </font>
    <font>
      <sz val="11"/>
      <color theme="1"/>
      <name val="Calibri"/>
      <family val="2"/>
      <scheme val="minor"/>
    </font>
    <font>
      <sz val="10"/>
      <name val="Arial"/>
      <family val="2"/>
    </font>
    <font>
      <sz val="12"/>
      <color rgb="FF000000"/>
      <name val="Calibri"/>
      <family val="2"/>
      <scheme val="minor"/>
    </font>
    <font>
      <b/>
      <sz val="12"/>
      <color rgb="FF000000"/>
      <name val="Calibri"/>
      <family val="2"/>
      <scheme val="minor"/>
    </font>
    <font>
      <sz val="12"/>
      <color theme="1"/>
      <name val="Times New Roman"/>
      <family val="2"/>
    </font>
    <font>
      <sz val="12"/>
      <name val="Calibri"/>
      <family val="2"/>
      <scheme val="minor"/>
    </font>
    <font>
      <b/>
      <sz val="20"/>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4"/>
      <color theme="1"/>
      <name val="Calibri"/>
      <family val="2"/>
      <scheme val="minor"/>
    </font>
    <font>
      <b/>
      <sz val="14"/>
      <color rgb="FF000000"/>
      <name val="Calibri"/>
      <family val="2"/>
      <scheme val="minor"/>
    </font>
    <font>
      <b/>
      <sz val="11"/>
      <name val="Calibri"/>
      <family val="2"/>
      <scheme val="minor"/>
    </font>
    <font>
      <i/>
      <sz val="11"/>
      <color theme="1"/>
      <name val="Calibri"/>
      <family val="2"/>
      <scheme val="minor"/>
    </font>
    <font>
      <b/>
      <sz val="11"/>
      <color indexed="8"/>
      <name val="Calibri"/>
      <family val="2"/>
      <scheme val="minor"/>
    </font>
    <font>
      <sz val="11"/>
      <name val="Calibri"/>
      <family val="2"/>
      <scheme val="minor"/>
    </font>
    <font>
      <b/>
      <sz val="14"/>
      <color theme="0"/>
      <name val="Calibri"/>
      <family val="2"/>
      <scheme val="minor"/>
    </font>
    <font>
      <sz val="14"/>
      <color theme="1"/>
      <name val="Calibri"/>
      <family val="2"/>
      <scheme val="minor"/>
    </font>
    <font>
      <sz val="16"/>
      <color theme="0"/>
      <name val="Calibri"/>
      <family val="2"/>
      <scheme val="minor"/>
    </font>
    <font>
      <b/>
      <sz val="14"/>
      <color theme="3" tint="-0.249977111117893"/>
      <name val="Calibri"/>
      <family val="2"/>
      <scheme val="minor"/>
    </font>
    <font>
      <b/>
      <sz val="16"/>
      <color theme="0"/>
      <name val="Calibri"/>
      <family val="2"/>
      <scheme val="minor"/>
    </font>
    <font>
      <sz val="11"/>
      <color rgb="FF3333CC"/>
      <name val="Calibri"/>
      <family val="2"/>
      <scheme val="minor"/>
    </font>
    <font>
      <sz val="12"/>
      <color rgb="FF3333CC"/>
      <name val="Calibri"/>
      <family val="2"/>
      <scheme val="minor"/>
    </font>
    <font>
      <b/>
      <sz val="11"/>
      <color rgb="FF3333CC"/>
      <name val="Calibri"/>
      <family val="2"/>
      <scheme val="minor"/>
    </font>
    <font>
      <sz val="12"/>
      <color rgb="FFFF0000"/>
      <name val="Calibri"/>
      <family val="2"/>
      <scheme val="minor"/>
    </font>
    <font>
      <sz val="12"/>
      <color theme="0"/>
      <name val="Calibri"/>
      <family val="2"/>
      <scheme val="minor"/>
    </font>
    <font>
      <i/>
      <sz val="12"/>
      <color theme="1"/>
      <name val="Calibri"/>
      <family val="2"/>
      <scheme val="minor"/>
    </font>
    <font>
      <b/>
      <i/>
      <sz val="11"/>
      <color theme="1"/>
      <name val="Calibri"/>
      <family val="2"/>
      <scheme val="minor"/>
    </font>
    <font>
      <sz val="10"/>
      <color theme="1"/>
      <name val="Arial"/>
      <family val="2"/>
    </font>
    <font>
      <b/>
      <sz val="10"/>
      <color theme="1"/>
      <name val="Arial"/>
      <family val="2"/>
    </font>
    <font>
      <b/>
      <sz val="11"/>
      <color rgb="FF000000"/>
      <name val="Calibri"/>
      <family val="2"/>
      <scheme val="minor"/>
    </font>
    <font>
      <sz val="11"/>
      <color rgb="FF000000"/>
      <name val="Calibri"/>
      <family val="2"/>
      <scheme val="minor"/>
    </font>
    <font>
      <sz val="8"/>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95B3D7"/>
        <bgColor rgb="FF000000"/>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4" tint="-0.249977111117893"/>
        <bgColor indexed="64"/>
      </patternFill>
    </fill>
    <fill>
      <patternFill patternType="solid">
        <fgColor theme="1"/>
        <bgColor indexed="64"/>
      </patternFill>
    </fill>
    <fill>
      <patternFill patternType="solid">
        <fgColor theme="4" tint="0.39997558519241921"/>
        <bgColor rgb="FF000000"/>
      </patternFill>
    </fill>
    <fill>
      <patternFill patternType="solid">
        <fgColor theme="6" tint="-0.249977111117893"/>
        <bgColor indexed="64"/>
      </patternFill>
    </fill>
    <fill>
      <patternFill patternType="solid">
        <fgColor theme="0"/>
        <bgColor rgb="FF000000"/>
      </patternFill>
    </fill>
    <fill>
      <patternFill patternType="solid">
        <fgColor rgb="FF963633"/>
        <bgColor rgb="FF000000"/>
      </patternFill>
    </fill>
  </fills>
  <borders count="87">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bottom/>
      <diagonal/>
    </border>
    <border>
      <left style="medium">
        <color auto="1"/>
      </left>
      <right style="medium">
        <color auto="1"/>
      </right>
      <top style="medium">
        <color auto="1"/>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right/>
      <top style="thin">
        <color auto="1"/>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top style="thin">
        <color theme="0"/>
      </top>
      <bottom/>
      <diagonal/>
    </border>
    <border>
      <left/>
      <right/>
      <top style="thin">
        <color auto="1"/>
      </top>
      <bottom style="thin">
        <color auto="1"/>
      </bottom>
      <diagonal/>
    </border>
    <border>
      <left/>
      <right style="thin">
        <color theme="0"/>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0"/>
      </left>
      <right style="thin">
        <color theme="0"/>
      </right>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theme="0"/>
      </bottom>
      <diagonal/>
    </border>
    <border>
      <left style="medium">
        <color auto="1"/>
      </left>
      <right style="medium">
        <color auto="1"/>
      </right>
      <top style="medium">
        <color theme="0"/>
      </top>
      <bottom style="medium">
        <color auto="1"/>
      </bottom>
      <diagonal/>
    </border>
    <border>
      <left style="medium">
        <color theme="0"/>
      </left>
      <right style="medium">
        <color theme="0"/>
      </right>
      <top style="medium">
        <color auto="1"/>
      </top>
      <bottom style="medium">
        <color theme="0"/>
      </bottom>
      <diagonal/>
    </border>
    <border>
      <left style="medium">
        <color theme="0"/>
      </left>
      <right style="medium">
        <color theme="0"/>
      </right>
      <top style="medium">
        <color theme="0"/>
      </top>
      <bottom style="medium">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style="thick">
        <color indexed="64"/>
      </right>
      <top style="thick">
        <color indexed="64"/>
      </top>
      <bottom/>
      <diagonal/>
    </border>
    <border>
      <left style="thick">
        <color indexed="64"/>
      </left>
      <right/>
      <top style="thick">
        <color indexed="64"/>
      </top>
      <bottom/>
      <diagonal/>
    </border>
    <border>
      <left style="thin">
        <color auto="1"/>
      </left>
      <right style="thin">
        <color auto="1"/>
      </right>
      <top/>
      <bottom style="thin">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theme="0"/>
      </right>
      <top style="thin">
        <color theme="0"/>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medium">
        <color auto="1"/>
      </right>
      <top/>
      <bottom style="thin">
        <color auto="1"/>
      </bottom>
      <diagonal/>
    </border>
    <border>
      <left style="thin">
        <color auto="1"/>
      </left>
      <right style="medium">
        <color auto="1"/>
      </right>
      <top style="thin">
        <color auto="1"/>
      </top>
      <bottom/>
      <diagonal/>
    </border>
    <border>
      <left/>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thick">
        <color indexed="64"/>
      </left>
      <right/>
      <top style="thin">
        <color theme="0"/>
      </top>
      <bottom/>
      <diagonal/>
    </border>
    <border>
      <left style="thick">
        <color indexed="64"/>
      </left>
      <right/>
      <top/>
      <bottom style="thin">
        <color theme="0"/>
      </bottom>
      <diagonal/>
    </border>
    <border>
      <left style="medium">
        <color auto="1"/>
      </left>
      <right style="thin">
        <color auto="1"/>
      </right>
      <top/>
      <bottom/>
      <diagonal/>
    </border>
    <border>
      <left style="thin">
        <color auto="1"/>
      </left>
      <right style="medium">
        <color auto="1"/>
      </right>
      <top/>
      <bottom/>
      <diagonal/>
    </border>
    <border>
      <left/>
      <right style="medium">
        <color theme="0"/>
      </right>
      <top style="medium">
        <color auto="1"/>
      </top>
      <bottom style="medium">
        <color theme="0"/>
      </bottom>
      <diagonal/>
    </border>
    <border>
      <left/>
      <right style="medium">
        <color theme="0"/>
      </right>
      <top style="medium">
        <color theme="0"/>
      </top>
      <bottom style="medium">
        <color auto="1"/>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s>
  <cellStyleXfs count="1739">
    <xf numFmtId="0" fontId="0" fillId="0" borderId="0"/>
    <xf numFmtId="164" fontId="7"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3" fillId="0" borderId="0"/>
    <xf numFmtId="0" fontId="9" fillId="0" borderId="0" applyNumberFormat="0" applyFill="0" applyBorder="0" applyAlignment="0" applyProtection="0"/>
    <xf numFmtId="0" fontId="10" fillId="0" borderId="0" applyNumberForma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13" fillId="0" borderId="0"/>
    <xf numFmtId="9" fontId="16"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466">
    <xf numFmtId="0" fontId="0" fillId="0" borderId="0" xfId="0"/>
    <xf numFmtId="0" fontId="0" fillId="2" borderId="0" xfId="0" applyFont="1" applyFill="1" applyAlignment="1">
      <alignment horizontal="center"/>
    </xf>
    <xf numFmtId="0" fontId="0" fillId="2" borderId="0" xfId="0" applyFont="1" applyFill="1"/>
    <xf numFmtId="0" fontId="0" fillId="2" borderId="0" xfId="0" applyFill="1"/>
    <xf numFmtId="0" fontId="0" fillId="2" borderId="0" xfId="0" applyFill="1" applyBorder="1"/>
    <xf numFmtId="0" fontId="2" fillId="0" borderId="0" xfId="0" applyFont="1"/>
    <xf numFmtId="3" fontId="20" fillId="2" borderId="0" xfId="0" applyNumberFormat="1" applyFont="1" applyFill="1" applyBorder="1" applyAlignment="1">
      <alignment horizontal="center"/>
    </xf>
    <xf numFmtId="0" fontId="0" fillId="0" borderId="1" xfId="0" applyFont="1" applyFill="1" applyBorder="1" applyAlignment="1">
      <alignment horizontal="center" vertical="center"/>
    </xf>
    <xf numFmtId="10" fontId="22" fillId="0" borderId="1" xfId="1" applyNumberFormat="1" applyFont="1" applyFill="1" applyBorder="1" applyAlignment="1">
      <alignment horizontal="center" vertical="center"/>
    </xf>
    <xf numFmtId="0" fontId="0" fillId="2" borderId="7" xfId="0" applyFill="1" applyBorder="1"/>
    <xf numFmtId="0" fontId="0" fillId="2" borderId="15" xfId="0" applyFill="1" applyBorder="1"/>
    <xf numFmtId="0" fontId="0" fillId="0" borderId="22" xfId="0" applyBorder="1"/>
    <xf numFmtId="0" fontId="0" fillId="2" borderId="22" xfId="0" applyFont="1" applyFill="1" applyBorder="1"/>
    <xf numFmtId="165" fontId="0" fillId="2" borderId="22" xfId="0" applyNumberFormat="1" applyFont="1" applyFill="1" applyBorder="1"/>
    <xf numFmtId="43" fontId="0" fillId="2" borderId="22" xfId="0" applyNumberFormat="1" applyFont="1" applyFill="1" applyBorder="1"/>
    <xf numFmtId="0" fontId="0" fillId="0" borderId="23" xfId="0" applyBorder="1"/>
    <xf numFmtId="0" fontId="0" fillId="2" borderId="23" xfId="0" applyFont="1" applyFill="1" applyBorder="1"/>
    <xf numFmtId="0" fontId="0" fillId="0" borderId="24" xfId="0" applyBorder="1"/>
    <xf numFmtId="0" fontId="0" fillId="0" borderId="25" xfId="0" applyBorder="1"/>
    <xf numFmtId="0" fontId="0" fillId="0" borderId="26" xfId="0" applyBorder="1"/>
    <xf numFmtId="0" fontId="0" fillId="0" borderId="27" xfId="0" applyBorder="1"/>
    <xf numFmtId="0" fontId="0" fillId="2" borderId="26" xfId="0" applyFont="1" applyFill="1" applyBorder="1" applyAlignment="1">
      <alignment vertical="center"/>
    </xf>
    <xf numFmtId="3" fontId="17" fillId="0" borderId="1" xfId="0" applyNumberFormat="1" applyFont="1" applyFill="1" applyBorder="1" applyAlignment="1">
      <alignment horizontal="center" vertical="center"/>
    </xf>
    <xf numFmtId="3" fontId="17" fillId="0" borderId="1" xfId="1" applyNumberFormat="1" applyFont="1" applyFill="1" applyBorder="1" applyAlignment="1">
      <alignment horizontal="center" vertical="center"/>
    </xf>
    <xf numFmtId="3" fontId="0" fillId="0" borderId="1" xfId="1" applyNumberFormat="1" applyFont="1" applyFill="1" applyBorder="1" applyAlignment="1">
      <alignment horizontal="center" vertical="center"/>
    </xf>
    <xf numFmtId="0" fontId="0" fillId="0" borderId="28" xfId="0" applyBorder="1"/>
    <xf numFmtId="0" fontId="0" fillId="0" borderId="30" xfId="0" applyBorder="1"/>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0" fillId="2" borderId="0" xfId="0" applyFont="1" applyFill="1" applyAlignment="1">
      <alignment vertical="center"/>
    </xf>
    <xf numFmtId="0" fontId="0" fillId="2" borderId="0" xfId="0" applyFont="1" applyFill="1" applyAlignment="1">
      <alignment horizontal="center" vertical="center"/>
    </xf>
    <xf numFmtId="0" fontId="8" fillId="3" borderId="37" xfId="0" applyFont="1" applyFill="1" applyBorder="1" applyAlignment="1">
      <alignment horizontal="center" vertical="center"/>
    </xf>
    <xf numFmtId="0" fontId="8" fillId="3" borderId="38" xfId="0" applyFont="1" applyFill="1" applyBorder="1" applyAlignment="1">
      <alignment horizontal="center" vertical="center"/>
    </xf>
    <xf numFmtId="0" fontId="0" fillId="0" borderId="37" xfId="0" applyFont="1" applyFill="1" applyBorder="1" applyAlignment="1">
      <alignment vertical="center"/>
    </xf>
    <xf numFmtId="0" fontId="0" fillId="0" borderId="39" xfId="0" applyFont="1" applyFill="1" applyBorder="1" applyAlignment="1">
      <alignment vertical="center"/>
    </xf>
    <xf numFmtId="3" fontId="17" fillId="0" borderId="38" xfId="0" applyNumberFormat="1" applyFont="1" applyFill="1" applyBorder="1" applyAlignment="1">
      <alignment horizontal="center" vertical="center"/>
    </xf>
    <xf numFmtId="0" fontId="0" fillId="0" borderId="6" xfId="0" applyFont="1" applyFill="1" applyBorder="1" applyAlignment="1">
      <alignment horizontal="center" vertical="center"/>
    </xf>
    <xf numFmtId="0" fontId="0" fillId="0" borderId="37" xfId="0" applyFont="1" applyFill="1" applyBorder="1" applyAlignment="1">
      <alignment horizontal="left" vertical="center"/>
    </xf>
    <xf numFmtId="3" fontId="17" fillId="0" borderId="38" xfId="1" applyNumberFormat="1" applyFont="1" applyFill="1" applyBorder="1" applyAlignment="1">
      <alignment horizontal="center" vertical="center"/>
    </xf>
    <xf numFmtId="0" fontId="0" fillId="0" borderId="39" xfId="0" applyFont="1" applyFill="1" applyBorder="1" applyAlignment="1">
      <alignment horizontal="left" vertical="center"/>
    </xf>
    <xf numFmtId="10" fontId="17" fillId="0" borderId="6" xfId="1" applyNumberFormat="1" applyFont="1" applyFill="1" applyBorder="1" applyAlignment="1">
      <alignment horizontal="center" vertical="center"/>
    </xf>
    <xf numFmtId="10" fontId="17" fillId="0" borderId="40" xfId="1" applyNumberFormat="1" applyFont="1" applyFill="1" applyBorder="1" applyAlignment="1">
      <alignment horizontal="center" vertical="center"/>
    </xf>
    <xf numFmtId="3" fontId="0" fillId="0" borderId="38" xfId="1" applyNumberFormat="1" applyFont="1" applyFill="1" applyBorder="1" applyAlignment="1">
      <alignment horizontal="center" vertical="center"/>
    </xf>
    <xf numFmtId="9" fontId="17" fillId="0" borderId="6" xfId="0" applyNumberFormat="1" applyFont="1" applyFill="1" applyBorder="1" applyAlignment="1">
      <alignment horizontal="center" vertical="center"/>
    </xf>
    <xf numFmtId="0" fontId="14" fillId="0" borderId="37" xfId="0" applyFont="1" applyFill="1" applyBorder="1" applyAlignment="1">
      <alignment vertical="center"/>
    </xf>
    <xf numFmtId="0" fontId="14" fillId="0" borderId="1" xfId="0" applyFont="1" applyFill="1" applyBorder="1" applyAlignment="1">
      <alignment horizontal="center" vertical="center"/>
    </xf>
    <xf numFmtId="3" fontId="17" fillId="0" borderId="6" xfId="1" applyNumberFormat="1" applyFont="1" applyFill="1" applyBorder="1" applyAlignment="1">
      <alignment vertical="center"/>
    </xf>
    <xf numFmtId="3" fontId="17" fillId="0" borderId="40" xfId="1" applyNumberFormat="1" applyFont="1" applyFill="1" applyBorder="1" applyAlignment="1">
      <alignment vertical="center"/>
    </xf>
    <xf numFmtId="0" fontId="8" fillId="3" borderId="37" xfId="0" applyFont="1" applyFill="1" applyBorder="1" applyAlignment="1">
      <alignment horizontal="center" vertical="center"/>
    </xf>
    <xf numFmtId="3" fontId="0" fillId="0" borderId="40" xfId="0" applyNumberFormat="1" applyFont="1" applyFill="1" applyBorder="1" applyAlignment="1">
      <alignment horizontal="center" vertical="center"/>
    </xf>
    <xf numFmtId="3" fontId="0" fillId="0" borderId="6" xfId="0" applyNumberFormat="1" applyFont="1" applyFill="1" applyBorder="1" applyAlignment="1">
      <alignment horizontal="center" vertical="center"/>
    </xf>
    <xf numFmtId="0" fontId="25" fillId="3" borderId="35" xfId="8" applyFont="1" applyFill="1" applyBorder="1" applyAlignment="1">
      <alignment horizontal="center"/>
    </xf>
    <xf numFmtId="0" fontId="25" fillId="3" borderId="36" xfId="8" applyFont="1" applyFill="1" applyBorder="1" applyAlignment="1">
      <alignment horizontal="center"/>
    </xf>
    <xf numFmtId="0" fontId="33" fillId="12" borderId="13" xfId="0" applyFont="1" applyFill="1" applyBorder="1" applyAlignment="1">
      <alignment horizontal="left" vertical="center" indent="1"/>
    </xf>
    <xf numFmtId="0" fontId="31" fillId="12" borderId="32" xfId="0" applyFont="1" applyFill="1" applyBorder="1" applyAlignment="1">
      <alignment horizontal="left" vertical="center" indent="1"/>
    </xf>
    <xf numFmtId="0" fontId="27" fillId="2" borderId="34" xfId="0" applyFont="1" applyFill="1" applyBorder="1"/>
    <xf numFmtId="38" fontId="20" fillId="8" borderId="35" xfId="0" applyNumberFormat="1" applyFont="1" applyFill="1" applyBorder="1" applyAlignment="1">
      <alignment horizontal="center"/>
    </xf>
    <xf numFmtId="3" fontId="0" fillId="0" borderId="3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0" fontId="19" fillId="13" borderId="34" xfId="0" applyFont="1" applyFill="1" applyBorder="1"/>
    <xf numFmtId="0" fontId="19" fillId="13" borderId="36" xfId="0" applyFont="1" applyFill="1" applyBorder="1" applyAlignment="1">
      <alignment horizontal="center"/>
    </xf>
    <xf numFmtId="0" fontId="25" fillId="7" borderId="39" xfId="0" applyFont="1" applyFill="1" applyBorder="1" applyAlignment="1">
      <alignment horizontal="center"/>
    </xf>
    <xf numFmtId="3" fontId="25" fillId="7" borderId="40" xfId="0" applyNumberFormat="1" applyFont="1" applyFill="1" applyBorder="1" applyAlignment="1">
      <alignment horizontal="center" vertical="center"/>
    </xf>
    <xf numFmtId="3" fontId="25" fillId="7" borderId="38" xfId="0" applyNumberFormat="1" applyFont="1" applyFill="1" applyBorder="1" applyAlignment="1">
      <alignment horizontal="center" vertical="center"/>
    </xf>
    <xf numFmtId="0" fontId="20" fillId="2" borderId="0" xfId="0" applyFont="1" applyFill="1" applyBorder="1" applyAlignment="1">
      <alignment horizontal="center"/>
    </xf>
    <xf numFmtId="168" fontId="20" fillId="2" borderId="0" xfId="0" applyNumberFormat="1" applyFont="1" applyFill="1"/>
    <xf numFmtId="0" fontId="20" fillId="2" borderId="0" xfId="0" applyFont="1" applyFill="1"/>
    <xf numFmtId="0" fontId="26" fillId="2" borderId="9" xfId="0" applyFont="1" applyFill="1" applyBorder="1" applyAlignment="1">
      <alignment horizontal="left" indent="1"/>
    </xf>
    <xf numFmtId="0" fontId="20" fillId="2" borderId="11" xfId="0" applyFont="1" applyFill="1" applyBorder="1"/>
    <xf numFmtId="38" fontId="20" fillId="8" borderId="9" xfId="0" applyNumberFormat="1" applyFont="1" applyFill="1" applyBorder="1" applyAlignment="1">
      <alignment horizontal="center"/>
    </xf>
    <xf numFmtId="0" fontId="26" fillId="2" borderId="45" xfId="0" applyFont="1" applyFill="1" applyBorder="1" applyAlignment="1">
      <alignment horizontal="left" indent="1"/>
    </xf>
    <xf numFmtId="0" fontId="20" fillId="2" borderId="46" xfId="0" applyFont="1" applyFill="1" applyBorder="1"/>
    <xf numFmtId="0" fontId="26" fillId="2" borderId="44" xfId="0" applyFont="1" applyFill="1" applyBorder="1" applyAlignment="1">
      <alignment horizontal="left" indent="1"/>
    </xf>
    <xf numFmtId="0" fontId="26" fillId="2" borderId="44" xfId="0" applyFont="1" applyFill="1" applyBorder="1" applyAlignment="1">
      <alignment horizontal="left"/>
    </xf>
    <xf numFmtId="38" fontId="20" fillId="7" borderId="44" xfId="0" applyNumberFormat="1" applyFont="1" applyFill="1" applyBorder="1" applyAlignment="1">
      <alignment horizontal="center"/>
    </xf>
    <xf numFmtId="38" fontId="20" fillId="7" borderId="11" xfId="0" applyNumberFormat="1" applyFont="1" applyFill="1" applyBorder="1" applyAlignment="1">
      <alignment horizontal="center"/>
    </xf>
    <xf numFmtId="0" fontId="20" fillId="2" borderId="44" xfId="0" applyFont="1" applyFill="1" applyBorder="1"/>
    <xf numFmtId="0" fontId="25" fillId="6" borderId="4" xfId="0" applyFont="1" applyFill="1" applyBorder="1"/>
    <xf numFmtId="0" fontId="27" fillId="2" borderId="44" xfId="0" applyFont="1" applyFill="1" applyBorder="1"/>
    <xf numFmtId="3" fontId="25" fillId="7" borderId="6" xfId="0" applyNumberFormat="1" applyFont="1" applyFill="1" applyBorder="1" applyAlignment="1">
      <alignment horizontal="center" vertical="center"/>
    </xf>
    <xf numFmtId="0" fontId="36" fillId="3" borderId="6" xfId="8" applyFont="1" applyFill="1" applyBorder="1" applyAlignment="1">
      <alignment horizontal="center"/>
    </xf>
    <xf numFmtId="0" fontId="36" fillId="3" borderId="40" xfId="8" applyFont="1" applyFill="1" applyBorder="1" applyAlignment="1">
      <alignment horizontal="center"/>
    </xf>
    <xf numFmtId="3" fontId="0" fillId="10" borderId="0" xfId="0" quotePrefix="1" applyNumberFormat="1" applyFont="1" applyFill="1" applyBorder="1" applyAlignment="1">
      <alignment vertical="center"/>
    </xf>
    <xf numFmtId="0" fontId="15" fillId="5" borderId="37" xfId="0" applyFont="1" applyFill="1" applyBorder="1" applyAlignment="1">
      <alignment horizontal="center" vertical="center"/>
    </xf>
    <xf numFmtId="0" fontId="32" fillId="2" borderId="14" xfId="0" applyFont="1" applyFill="1" applyBorder="1" applyAlignment="1">
      <alignment vertical="top"/>
    </xf>
    <xf numFmtId="3" fontId="0" fillId="0" borderId="22" xfId="0" applyNumberFormat="1" applyBorder="1"/>
    <xf numFmtId="0" fontId="37" fillId="0" borderId="24" xfId="0" applyFont="1" applyBorder="1"/>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38" xfId="0" applyFont="1" applyFill="1" applyBorder="1" applyAlignment="1">
      <alignment horizontal="center" vertical="center" wrapText="1"/>
    </xf>
    <xf numFmtId="38" fontId="20" fillId="8" borderId="51" xfId="0" applyNumberFormat="1" applyFont="1" applyFill="1" applyBorder="1" applyAlignment="1">
      <alignment horizontal="center"/>
    </xf>
    <xf numFmtId="167" fontId="20" fillId="8" borderId="52" xfId="970" applyNumberFormat="1" applyFont="1" applyFill="1" applyBorder="1" applyAlignment="1">
      <alignment horizontal="center"/>
    </xf>
    <xf numFmtId="167" fontId="25" fillId="8" borderId="53" xfId="970" applyNumberFormat="1" applyFont="1" applyFill="1" applyBorder="1" applyAlignment="1">
      <alignment horizontal="center"/>
    </xf>
    <xf numFmtId="0" fontId="26" fillId="2" borderId="11" xfId="0" applyFont="1" applyFill="1" applyBorder="1" applyAlignment="1">
      <alignment horizontal="left" indent="1"/>
    </xf>
    <xf numFmtId="0" fontId="25" fillId="7" borderId="37" xfId="0" applyFont="1" applyFill="1" applyBorder="1" applyAlignment="1">
      <alignment horizontal="left"/>
    </xf>
    <xf numFmtId="0" fontId="25" fillId="7" borderId="39" xfId="0" applyFont="1" applyFill="1" applyBorder="1" applyAlignment="1">
      <alignment horizontal="left"/>
    </xf>
    <xf numFmtId="0" fontId="25" fillId="7" borderId="37" xfId="0" applyFont="1" applyFill="1" applyBorder="1" applyAlignment="1"/>
    <xf numFmtId="0" fontId="25" fillId="7" borderId="39" xfId="0" applyFont="1" applyFill="1" applyBorder="1" applyAlignment="1"/>
    <xf numFmtId="167" fontId="28" fillId="2" borderId="6" xfId="970" applyNumberFormat="1" applyFont="1" applyFill="1" applyBorder="1" applyAlignment="1">
      <alignment horizontal="center"/>
    </xf>
    <xf numFmtId="167" fontId="28" fillId="2" borderId="40" xfId="970" applyNumberFormat="1" applyFont="1" applyFill="1" applyBorder="1" applyAlignment="1">
      <alignment horizontal="center"/>
    </xf>
    <xf numFmtId="38" fontId="34" fillId="2" borderId="14" xfId="0" applyNumberFormat="1" applyFont="1" applyFill="1" applyBorder="1" applyAlignment="1">
      <alignment horizontal="center"/>
    </xf>
    <xf numFmtId="38" fontId="36" fillId="2" borderId="7" xfId="0" applyNumberFormat="1" applyFont="1" applyFill="1" applyBorder="1" applyAlignment="1">
      <alignment horizontal="center"/>
    </xf>
    <xf numFmtId="38" fontId="36" fillId="2" borderId="15" xfId="0" applyNumberFormat="1" applyFont="1" applyFill="1" applyBorder="1" applyAlignment="1">
      <alignment horizontal="center"/>
    </xf>
    <xf numFmtId="38" fontId="34" fillId="2" borderId="16" xfId="0" applyNumberFormat="1" applyFont="1" applyFill="1" applyBorder="1" applyAlignment="1">
      <alignment horizontal="center"/>
    </xf>
    <xf numFmtId="38" fontId="36" fillId="2" borderId="0" xfId="0" applyNumberFormat="1" applyFont="1" applyFill="1" applyBorder="1" applyAlignment="1">
      <alignment horizontal="center"/>
    </xf>
    <xf numFmtId="38" fontId="36" fillId="2" borderId="17" xfId="0" applyNumberFormat="1" applyFont="1" applyFill="1" applyBorder="1" applyAlignment="1">
      <alignment horizontal="center"/>
    </xf>
    <xf numFmtId="38" fontId="34" fillId="2" borderId="18" xfId="0" applyNumberFormat="1" applyFont="1" applyFill="1" applyBorder="1" applyAlignment="1">
      <alignment horizontal="center"/>
    </xf>
    <xf numFmtId="38" fontId="20" fillId="2" borderId="35" xfId="0" applyNumberFormat="1" applyFont="1" applyFill="1" applyBorder="1" applyAlignment="1">
      <alignment horizontal="center"/>
    </xf>
    <xf numFmtId="38" fontId="20" fillId="2" borderId="36" xfId="0" applyNumberFormat="1" applyFont="1" applyFill="1" applyBorder="1" applyAlignment="1">
      <alignment horizontal="center"/>
    </xf>
    <xf numFmtId="167" fontId="20" fillId="2" borderId="1" xfId="970" applyNumberFormat="1" applyFont="1" applyFill="1" applyBorder="1" applyAlignment="1">
      <alignment horizontal="center"/>
    </xf>
    <xf numFmtId="167" fontId="20" fillId="2" borderId="38" xfId="970" applyNumberFormat="1" applyFont="1" applyFill="1" applyBorder="1" applyAlignment="1">
      <alignment horizontal="center"/>
    </xf>
    <xf numFmtId="167" fontId="25" fillId="2" borderId="6" xfId="970" applyNumberFormat="1" applyFont="1" applyFill="1" applyBorder="1" applyAlignment="1">
      <alignment horizontal="center"/>
    </xf>
    <xf numFmtId="167" fontId="25" fillId="2" borderId="40" xfId="970" applyNumberFormat="1" applyFont="1" applyFill="1" applyBorder="1" applyAlignment="1">
      <alignment horizontal="center"/>
    </xf>
    <xf numFmtId="38" fontId="34" fillId="2" borderId="0" xfId="0" applyNumberFormat="1" applyFont="1" applyFill="1" applyBorder="1" applyAlignment="1">
      <alignment horizontal="center"/>
    </xf>
    <xf numFmtId="38" fontId="34" fillId="2" borderId="17" xfId="0" applyNumberFormat="1" applyFont="1" applyFill="1" applyBorder="1" applyAlignment="1">
      <alignment horizontal="center"/>
    </xf>
    <xf numFmtId="38" fontId="36" fillId="2" borderId="18" xfId="0" applyNumberFormat="1" applyFont="1" applyFill="1" applyBorder="1" applyAlignment="1">
      <alignment horizontal="center"/>
    </xf>
    <xf numFmtId="38" fontId="20" fillId="2" borderId="19" xfId="0" applyNumberFormat="1" applyFont="1" applyFill="1" applyBorder="1" applyAlignment="1">
      <alignment horizontal="center"/>
    </xf>
    <xf numFmtId="38" fontId="20" fillId="2" borderId="20" xfId="0" applyNumberFormat="1" applyFont="1" applyFill="1" applyBorder="1" applyAlignment="1">
      <alignment horizontal="center"/>
    </xf>
    <xf numFmtId="38" fontId="20" fillId="2" borderId="16" xfId="0" applyNumberFormat="1" applyFont="1" applyFill="1" applyBorder="1" applyAlignment="1">
      <alignment horizontal="center"/>
    </xf>
    <xf numFmtId="38" fontId="20" fillId="2" borderId="0" xfId="0" applyNumberFormat="1" applyFont="1" applyFill="1" applyBorder="1" applyAlignment="1">
      <alignment horizontal="center"/>
    </xf>
    <xf numFmtId="167" fontId="20" fillId="2" borderId="10" xfId="970" applyNumberFormat="1" applyFont="1" applyFill="1" applyBorder="1" applyAlignment="1">
      <alignment horizontal="center"/>
    </xf>
    <xf numFmtId="167" fontId="25" fillId="2" borderId="43" xfId="970" applyNumberFormat="1" applyFont="1" applyFill="1" applyBorder="1" applyAlignment="1">
      <alignment horizontal="center"/>
    </xf>
    <xf numFmtId="0" fontId="34" fillId="2" borderId="35" xfId="0" applyFont="1" applyFill="1" applyBorder="1" applyAlignment="1">
      <alignment horizontal="center"/>
    </xf>
    <xf numFmtId="2" fontId="34" fillId="2" borderId="6" xfId="0" applyNumberFormat="1" applyFont="1" applyFill="1" applyBorder="1" applyAlignment="1">
      <alignment horizontal="center"/>
    </xf>
    <xf numFmtId="38" fontId="20" fillId="2" borderId="18" xfId="0" applyNumberFormat="1" applyFont="1" applyFill="1" applyBorder="1" applyAlignment="1">
      <alignment horizontal="center"/>
    </xf>
    <xf numFmtId="0" fontId="20" fillId="3" borderId="50" xfId="0" applyFont="1" applyFill="1" applyBorder="1"/>
    <xf numFmtId="0" fontId="20" fillId="3" borderId="54" xfId="0" applyFont="1" applyFill="1" applyBorder="1"/>
    <xf numFmtId="0" fontId="27" fillId="2" borderId="50" xfId="0" applyFont="1" applyFill="1" applyBorder="1"/>
    <xf numFmtId="0" fontId="20" fillId="2" borderId="55" xfId="0" applyFont="1" applyFill="1" applyBorder="1"/>
    <xf numFmtId="0" fontId="25" fillId="6" borderId="54" xfId="0" applyFont="1" applyFill="1" applyBorder="1"/>
    <xf numFmtId="0" fontId="36" fillId="3" borderId="42" xfId="8" applyFont="1" applyFill="1" applyBorder="1" applyAlignment="1">
      <alignment horizontal="center"/>
    </xf>
    <xf numFmtId="0" fontId="36" fillId="3" borderId="43" xfId="8" applyFont="1" applyFill="1" applyBorder="1" applyAlignment="1">
      <alignment horizontal="center"/>
    </xf>
    <xf numFmtId="38" fontId="20" fillId="2" borderId="42" xfId="0" applyNumberFormat="1" applyFont="1" applyFill="1" applyBorder="1" applyAlignment="1">
      <alignment horizontal="center"/>
    </xf>
    <xf numFmtId="167" fontId="36" fillId="2" borderId="43" xfId="970" applyNumberFormat="1" applyFont="1" applyFill="1" applyBorder="1" applyAlignment="1">
      <alignment horizontal="center"/>
    </xf>
    <xf numFmtId="167" fontId="34" fillId="2" borderId="43" xfId="970" applyNumberFormat="1" applyFont="1" applyFill="1" applyBorder="1" applyAlignment="1">
      <alignment horizontal="center"/>
    </xf>
    <xf numFmtId="167" fontId="20" fillId="8" borderId="53" xfId="970" applyNumberFormat="1" applyFont="1" applyFill="1" applyBorder="1" applyAlignment="1">
      <alignment horizontal="center"/>
    </xf>
    <xf numFmtId="167" fontId="28" fillId="8" borderId="53" xfId="970" applyNumberFormat="1" applyFont="1" applyFill="1" applyBorder="1" applyAlignment="1">
      <alignment horizontal="center"/>
    </xf>
    <xf numFmtId="0" fontId="1" fillId="0" borderId="28" xfId="0" applyFont="1" applyBorder="1"/>
    <xf numFmtId="0" fontId="1" fillId="2" borderId="0" xfId="0" applyFont="1" applyFill="1" applyBorder="1"/>
    <xf numFmtId="0" fontId="1" fillId="2" borderId="0" xfId="0" applyFont="1" applyFill="1" applyBorder="1" applyAlignment="1">
      <alignment horizontal="center"/>
    </xf>
    <xf numFmtId="0" fontId="1" fillId="0" borderId="27" xfId="0" applyFont="1" applyBorder="1"/>
    <xf numFmtId="0" fontId="1" fillId="0" borderId="0" xfId="0" applyFont="1"/>
    <xf numFmtId="0" fontId="1" fillId="0" borderId="30" xfId="0" applyFont="1" applyBorder="1"/>
    <xf numFmtId="0" fontId="1" fillId="0" borderId="22" xfId="0" applyFont="1" applyBorder="1"/>
    <xf numFmtId="0" fontId="1" fillId="0" borderId="24" xfId="0" applyFont="1" applyBorder="1"/>
    <xf numFmtId="0" fontId="1" fillId="0" borderId="31" xfId="0" applyFont="1" applyBorder="1"/>
    <xf numFmtId="38" fontId="1" fillId="2" borderId="47" xfId="0" applyNumberFormat="1" applyFont="1" applyFill="1" applyBorder="1" applyAlignment="1">
      <alignment horizontal="center" vertical="center"/>
    </xf>
    <xf numFmtId="38" fontId="1" fillId="2" borderId="48" xfId="0" applyNumberFormat="1" applyFont="1" applyFill="1" applyBorder="1" applyAlignment="1">
      <alignment horizontal="center" vertical="center"/>
    </xf>
    <xf numFmtId="38" fontId="1" fillId="2" borderId="42" xfId="0" applyNumberFormat="1" applyFont="1" applyFill="1" applyBorder="1" applyAlignment="1">
      <alignment horizontal="center"/>
    </xf>
    <xf numFmtId="38" fontId="1" fillId="2" borderId="35" xfId="0" applyNumberFormat="1" applyFont="1" applyFill="1" applyBorder="1" applyAlignment="1">
      <alignment horizontal="center"/>
    </xf>
    <xf numFmtId="38" fontId="1" fillId="2" borderId="36" xfId="0" applyNumberFormat="1" applyFont="1" applyFill="1" applyBorder="1" applyAlignment="1">
      <alignment horizontal="center"/>
    </xf>
    <xf numFmtId="167" fontId="1" fillId="2" borderId="10" xfId="970" applyNumberFormat="1" applyFont="1" applyFill="1" applyBorder="1" applyAlignment="1">
      <alignment horizontal="center"/>
    </xf>
    <xf numFmtId="167" fontId="1" fillId="2" borderId="1" xfId="970" applyNumberFormat="1" applyFont="1" applyFill="1" applyBorder="1" applyAlignment="1">
      <alignment horizontal="center"/>
    </xf>
    <xf numFmtId="0" fontId="1" fillId="0" borderId="41" xfId="0" applyFont="1" applyBorder="1"/>
    <xf numFmtId="0" fontId="1" fillId="0" borderId="26" xfId="0" applyFont="1" applyBorder="1"/>
    <xf numFmtId="0" fontId="1" fillId="0" borderId="29" xfId="0" applyFont="1" applyBorder="1"/>
    <xf numFmtId="0" fontId="1" fillId="0" borderId="25" xfId="0" applyFont="1" applyBorder="1"/>
    <xf numFmtId="38" fontId="1" fillId="8" borderId="44" xfId="0" applyNumberFormat="1" applyFont="1" applyFill="1" applyBorder="1" applyAlignment="1">
      <alignment horizontal="center"/>
    </xf>
    <xf numFmtId="38" fontId="1" fillId="2" borderId="0" xfId="0" applyNumberFormat="1" applyFont="1" applyFill="1" applyBorder="1" applyAlignment="1">
      <alignment horizontal="center"/>
    </xf>
    <xf numFmtId="38" fontId="1" fillId="2" borderId="17" xfId="0" applyNumberFormat="1" applyFont="1" applyFill="1" applyBorder="1" applyAlignment="1">
      <alignment horizontal="center"/>
    </xf>
    <xf numFmtId="38" fontId="1" fillId="8" borderId="11" xfId="0" applyNumberFormat="1" applyFont="1" applyFill="1" applyBorder="1" applyAlignment="1">
      <alignment horizontal="center"/>
    </xf>
    <xf numFmtId="38" fontId="1" fillId="2" borderId="19" xfId="0" applyNumberFormat="1" applyFont="1" applyFill="1" applyBorder="1" applyAlignment="1">
      <alignment horizontal="center"/>
    </xf>
    <xf numFmtId="38" fontId="1" fillId="2" borderId="20" xfId="0" applyNumberFormat="1" applyFont="1" applyFill="1" applyBorder="1" applyAlignment="1">
      <alignment horizontal="center"/>
    </xf>
    <xf numFmtId="0" fontId="1" fillId="0" borderId="33" xfId="0" applyFont="1" applyBorder="1"/>
    <xf numFmtId="0" fontId="1" fillId="0" borderId="23" xfId="0" applyFont="1" applyBorder="1"/>
    <xf numFmtId="38" fontId="1" fillId="2" borderId="7" xfId="0" applyNumberFormat="1" applyFont="1" applyFill="1" applyBorder="1" applyAlignment="1">
      <alignment horizontal="center"/>
    </xf>
    <xf numFmtId="38" fontId="1" fillId="7" borderId="44" xfId="0" applyNumberFormat="1" applyFont="1" applyFill="1" applyBorder="1" applyAlignment="1">
      <alignment horizontal="center"/>
    </xf>
    <xf numFmtId="38" fontId="1" fillId="2" borderId="16" xfId="0" applyNumberFormat="1" applyFont="1" applyFill="1" applyBorder="1" applyAlignment="1">
      <alignment horizontal="center"/>
    </xf>
    <xf numFmtId="38" fontId="1" fillId="7" borderId="4" xfId="0" applyNumberFormat="1" applyFont="1" applyFill="1" applyBorder="1" applyAlignment="1">
      <alignment horizontal="center"/>
    </xf>
    <xf numFmtId="38" fontId="1" fillId="2" borderId="2" xfId="0" applyNumberFormat="1" applyFont="1" applyFill="1" applyBorder="1" applyAlignment="1">
      <alignment horizontal="center"/>
    </xf>
    <xf numFmtId="38" fontId="1" fillId="2" borderId="3" xfId="0" applyNumberFormat="1" applyFont="1" applyFill="1" applyBorder="1" applyAlignment="1">
      <alignment horizontal="center"/>
    </xf>
    <xf numFmtId="38" fontId="1" fillId="2" borderId="21" xfId="0" applyNumberFormat="1" applyFont="1" applyFill="1" applyBorder="1" applyAlignment="1">
      <alignment horizontal="center"/>
    </xf>
    <xf numFmtId="38" fontId="1" fillId="7" borderId="9" xfId="0" applyNumberFormat="1" applyFont="1" applyFill="1" applyBorder="1" applyAlignment="1">
      <alignment horizontal="center"/>
    </xf>
    <xf numFmtId="4" fontId="1" fillId="2" borderId="0" xfId="0" applyNumberFormat="1" applyFont="1" applyFill="1" applyBorder="1" applyAlignment="1">
      <alignment horizontal="center"/>
    </xf>
    <xf numFmtId="169" fontId="1" fillId="0" borderId="6" xfId="0" applyNumberFormat="1" applyFont="1" applyFill="1" applyBorder="1" applyAlignment="1">
      <alignment horizontal="center"/>
    </xf>
    <xf numFmtId="0" fontId="1" fillId="2" borderId="16" xfId="0" applyFont="1" applyFill="1" applyBorder="1" applyAlignment="1">
      <alignment horizontal="center"/>
    </xf>
    <xf numFmtId="38" fontId="1" fillId="7" borderId="11" xfId="0" applyNumberFormat="1" applyFont="1" applyFill="1" applyBorder="1" applyAlignment="1">
      <alignment horizontal="center"/>
    </xf>
    <xf numFmtId="0" fontId="0" fillId="0" borderId="37" xfId="0" applyBorder="1" applyAlignment="1">
      <alignment vertical="center"/>
    </xf>
    <xf numFmtId="0" fontId="0" fillId="0" borderId="1" xfId="0" applyBorder="1" applyAlignment="1">
      <alignment horizontal="center"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8" xfId="0" applyFont="1" applyFill="1" applyBorder="1" applyAlignment="1">
      <alignment horizontal="center" vertical="center"/>
    </xf>
    <xf numFmtId="38" fontId="1" fillId="0" borderId="26" xfId="0" applyNumberFormat="1" applyFont="1" applyBorder="1"/>
    <xf numFmtId="0" fontId="0" fillId="10" borderId="14" xfId="0" applyFont="1" applyFill="1" applyBorder="1" applyAlignment="1">
      <alignment vertical="center"/>
    </xf>
    <xf numFmtId="170" fontId="35" fillId="10" borderId="15" xfId="0" applyNumberFormat="1" applyFont="1" applyFill="1" applyBorder="1" applyAlignment="1">
      <alignment horizontal="right" vertical="center"/>
    </xf>
    <xf numFmtId="0" fontId="0" fillId="10" borderId="18" xfId="0" applyFont="1" applyFill="1" applyBorder="1" applyAlignment="1">
      <alignment vertical="center"/>
    </xf>
    <xf numFmtId="170" fontId="35" fillId="10" borderId="20" xfId="0" applyNumberFormat="1" applyFont="1" applyFill="1" applyBorder="1" applyAlignment="1">
      <alignment horizontal="right" vertical="center"/>
    </xf>
    <xf numFmtId="4" fontId="35" fillId="10" borderId="15" xfId="0" applyNumberFormat="1" applyFont="1" applyFill="1" applyBorder="1" applyAlignment="1">
      <alignment horizontal="right" vertical="center"/>
    </xf>
    <xf numFmtId="3" fontId="35" fillId="10" borderId="20" xfId="0" applyNumberFormat="1" applyFont="1" applyFill="1" applyBorder="1" applyAlignment="1">
      <alignment horizontal="right" vertical="center"/>
    </xf>
    <xf numFmtId="0" fontId="38" fillId="2" borderId="0" xfId="0" applyFont="1" applyFill="1"/>
    <xf numFmtId="172" fontId="0" fillId="2" borderId="0" xfId="0" applyNumberFormat="1" applyFill="1"/>
    <xf numFmtId="172" fontId="0" fillId="10" borderId="0" xfId="0" applyNumberFormat="1" applyFill="1" applyBorder="1"/>
    <xf numFmtId="172" fontId="0" fillId="10" borderId="17" xfId="0" applyNumberFormat="1" applyFill="1" applyBorder="1"/>
    <xf numFmtId="172" fontId="39" fillId="10" borderId="0" xfId="0" applyNumberFormat="1" applyFont="1" applyFill="1" applyBorder="1"/>
    <xf numFmtId="172" fontId="39" fillId="10" borderId="19" xfId="0" applyNumberFormat="1" applyFont="1" applyFill="1" applyBorder="1"/>
    <xf numFmtId="0" fontId="36" fillId="8" borderId="1" xfId="8" applyFont="1" applyFill="1" applyBorder="1" applyAlignment="1">
      <alignment horizontal="center"/>
    </xf>
    <xf numFmtId="168" fontId="20" fillId="8" borderId="10" xfId="0" applyNumberFormat="1" applyFont="1" applyFill="1" applyBorder="1"/>
    <xf numFmtId="168" fontId="20" fillId="8" borderId="32" xfId="0" applyNumberFormat="1" applyFont="1" applyFill="1" applyBorder="1"/>
    <xf numFmtId="0" fontId="39" fillId="8" borderId="49" xfId="0" applyFont="1" applyFill="1" applyBorder="1" applyAlignment="1">
      <alignment horizontal="left"/>
    </xf>
    <xf numFmtId="0" fontId="39" fillId="8" borderId="8" xfId="0" applyFont="1" applyFill="1" applyBorder="1" applyAlignment="1">
      <alignment horizontal="left"/>
    </xf>
    <xf numFmtId="0" fontId="39" fillId="10" borderId="8" xfId="0" applyFont="1" applyFill="1" applyBorder="1" applyAlignment="1">
      <alignment horizontal="left"/>
    </xf>
    <xf numFmtId="0" fontId="39" fillId="10" borderId="8" xfId="0" applyFont="1" applyFill="1" applyBorder="1" applyAlignment="1">
      <alignment horizontal="left" indent="1"/>
    </xf>
    <xf numFmtId="0" fontId="39" fillId="10" borderId="58" xfId="0" applyFont="1" applyFill="1" applyBorder="1" applyAlignment="1">
      <alignment horizontal="left" indent="1"/>
    </xf>
    <xf numFmtId="171" fontId="39" fillId="10" borderId="0" xfId="0" applyNumberFormat="1" applyFont="1" applyFill="1" applyBorder="1"/>
    <xf numFmtId="10" fontId="35" fillId="10" borderId="0" xfId="31" applyNumberFormat="1" applyFont="1" applyFill="1" applyBorder="1" applyAlignment="1">
      <alignment horizontal="right" vertical="center"/>
    </xf>
    <xf numFmtId="0" fontId="39" fillId="10" borderId="49" xfId="0" applyFont="1" applyFill="1" applyBorder="1" applyAlignment="1">
      <alignment horizontal="left"/>
    </xf>
    <xf numFmtId="172" fontId="8" fillId="10" borderId="0" xfId="0" applyNumberFormat="1" applyFont="1" applyFill="1" applyBorder="1" applyAlignment="1">
      <alignment horizontal="right" vertical="center"/>
    </xf>
    <xf numFmtId="172" fontId="39" fillId="10" borderId="0" xfId="0" applyNumberFormat="1" applyFont="1" applyFill="1" applyBorder="1" applyAlignment="1">
      <alignment horizontal="right" vertical="center"/>
    </xf>
    <xf numFmtId="172" fontId="39" fillId="10" borderId="19" xfId="0" applyNumberFormat="1" applyFont="1" applyFill="1" applyBorder="1" applyAlignment="1">
      <alignment horizontal="right" vertical="center"/>
    </xf>
    <xf numFmtId="0" fontId="0" fillId="10" borderId="17" xfId="0" applyFill="1" applyBorder="1"/>
    <xf numFmtId="0" fontId="0" fillId="10" borderId="20" xfId="0" applyFill="1" applyBorder="1"/>
    <xf numFmtId="0" fontId="18" fillId="2" borderId="0" xfId="0" applyFont="1" applyFill="1" applyAlignment="1">
      <alignment horizontal="center"/>
    </xf>
    <xf numFmtId="0" fontId="8" fillId="10" borderId="8" xfId="0" applyFont="1" applyFill="1" applyBorder="1" applyAlignment="1">
      <alignment horizontal="left"/>
    </xf>
    <xf numFmtId="173" fontId="0" fillId="2" borderId="0" xfId="31" applyNumberFormat="1" applyFont="1" applyFill="1" applyBorder="1"/>
    <xf numFmtId="10" fontId="35" fillId="10" borderId="12" xfId="31" applyNumberFormat="1" applyFont="1" applyFill="1" applyBorder="1" applyAlignment="1">
      <alignment horizontal="right" vertical="center"/>
    </xf>
    <xf numFmtId="10" fontId="35" fillId="10" borderId="59" xfId="31" applyNumberFormat="1" applyFont="1" applyFill="1" applyBorder="1" applyAlignment="1">
      <alignment horizontal="right" vertical="center"/>
    </xf>
    <xf numFmtId="10" fontId="35" fillId="10" borderId="60" xfId="31" applyNumberFormat="1" applyFont="1" applyFill="1" applyBorder="1" applyAlignment="1">
      <alignment horizontal="right" vertical="center"/>
    </xf>
    <xf numFmtId="0" fontId="39" fillId="10" borderId="58" xfId="0" applyFont="1" applyFill="1" applyBorder="1" applyAlignment="1">
      <alignment horizontal="left"/>
    </xf>
    <xf numFmtId="173" fontId="0" fillId="10" borderId="5" xfId="31" applyNumberFormat="1" applyFont="1" applyFill="1" applyBorder="1"/>
    <xf numFmtId="173" fontId="0" fillId="10" borderId="61" xfId="31" applyNumberFormat="1" applyFont="1" applyFill="1" applyBorder="1"/>
    <xf numFmtId="0" fontId="39" fillId="2" borderId="0" xfId="0" applyFont="1" applyFill="1"/>
    <xf numFmtId="172" fontId="0" fillId="2" borderId="62" xfId="0" applyNumberFormat="1" applyFill="1" applyBorder="1"/>
    <xf numFmtId="172" fontId="0" fillId="2" borderId="12" xfId="0" applyNumberFormat="1" applyFill="1" applyBorder="1"/>
    <xf numFmtId="172" fontId="0" fillId="2" borderId="59" xfId="0" applyNumberFormat="1" applyFill="1" applyBorder="1"/>
    <xf numFmtId="172" fontId="0" fillId="2" borderId="63" xfId="0" applyNumberFormat="1" applyFill="1" applyBorder="1"/>
    <xf numFmtId="172" fontId="0" fillId="2" borderId="0" xfId="0" applyNumberFormat="1" applyFill="1" applyBorder="1"/>
    <xf numFmtId="172" fontId="0" fillId="2" borderId="60" xfId="0" applyNumberFormat="1" applyFill="1" applyBorder="1"/>
    <xf numFmtId="172" fontId="39" fillId="2" borderId="63" xfId="0" applyNumberFormat="1" applyFont="1" applyFill="1" applyBorder="1"/>
    <xf numFmtId="172" fontId="39" fillId="2" borderId="0" xfId="0" applyNumberFormat="1" applyFont="1" applyFill="1" applyBorder="1"/>
    <xf numFmtId="172" fontId="39" fillId="2" borderId="60" xfId="0" applyNumberFormat="1" applyFont="1" applyFill="1" applyBorder="1"/>
    <xf numFmtId="172" fontId="39" fillId="2" borderId="64" xfId="0" applyNumberFormat="1" applyFont="1" applyFill="1" applyBorder="1"/>
    <xf numFmtId="172" fontId="39" fillId="2" borderId="5" xfId="0" applyNumberFormat="1" applyFont="1" applyFill="1" applyBorder="1"/>
    <xf numFmtId="172" fontId="39" fillId="2" borderId="61" xfId="0" applyNumberFormat="1" applyFont="1" applyFill="1" applyBorder="1"/>
    <xf numFmtId="0" fontId="39" fillId="10" borderId="63" xfId="0" applyFont="1" applyFill="1" applyBorder="1" applyAlignment="1">
      <alignment horizontal="left"/>
    </xf>
    <xf numFmtId="0" fontId="39" fillId="10" borderId="63" xfId="0" applyFont="1" applyFill="1" applyBorder="1" applyAlignment="1">
      <alignment horizontal="left" indent="1"/>
    </xf>
    <xf numFmtId="0" fontId="39" fillId="10" borderId="64" xfId="0" applyFont="1" applyFill="1" applyBorder="1" applyAlignment="1">
      <alignment horizontal="left" indent="1"/>
    </xf>
    <xf numFmtId="0" fontId="0" fillId="14" borderId="15" xfId="0" applyFill="1" applyBorder="1"/>
    <xf numFmtId="0" fontId="8" fillId="10" borderId="62" xfId="0" applyFont="1" applyFill="1" applyBorder="1" applyAlignment="1">
      <alignment horizontal="left"/>
    </xf>
    <xf numFmtId="0" fontId="29" fillId="10" borderId="12" xfId="0" applyFont="1" applyFill="1" applyBorder="1" applyAlignment="1">
      <alignment horizontal="left" vertical="center"/>
    </xf>
    <xf numFmtId="0" fontId="0" fillId="10" borderId="59" xfId="0" applyFill="1" applyBorder="1"/>
    <xf numFmtId="0" fontId="0" fillId="10" borderId="60" xfId="0" applyFill="1" applyBorder="1"/>
    <xf numFmtId="172" fontId="39" fillId="10" borderId="5" xfId="0" applyNumberFormat="1" applyFont="1" applyFill="1" applyBorder="1" applyAlignment="1">
      <alignment horizontal="right" vertical="center"/>
    </xf>
    <xf numFmtId="0" fontId="0" fillId="10" borderId="61" xfId="0" applyFill="1" applyBorder="1"/>
    <xf numFmtId="172" fontId="39" fillId="10" borderId="12" xfId="0" applyNumberFormat="1" applyFont="1" applyFill="1" applyBorder="1" applyAlignment="1">
      <alignment horizontal="right" vertical="center"/>
    </xf>
    <xf numFmtId="0" fontId="18" fillId="2" borderId="0" xfId="0" applyFont="1" applyFill="1" applyAlignment="1">
      <alignment horizontal="left"/>
    </xf>
    <xf numFmtId="0" fontId="1" fillId="2" borderId="28" xfId="0" applyFont="1" applyFill="1" applyBorder="1"/>
    <xf numFmtId="0" fontId="1" fillId="2" borderId="30" xfId="0" applyFont="1" applyFill="1" applyBorder="1"/>
    <xf numFmtId="0" fontId="1" fillId="2" borderId="0" xfId="0" applyFont="1" applyFill="1"/>
    <xf numFmtId="0" fontId="1" fillId="2" borderId="0" xfId="0" applyFont="1" applyFill="1" applyAlignment="1">
      <alignment horizontal="center"/>
    </xf>
    <xf numFmtId="0" fontId="20" fillId="2" borderId="0" xfId="0" applyFont="1" applyFill="1" applyAlignment="1">
      <alignment horizontal="center"/>
    </xf>
    <xf numFmtId="3" fontId="20" fillId="2" borderId="0" xfId="0" applyNumberFormat="1" applyFont="1" applyFill="1" applyAlignment="1">
      <alignment horizontal="center"/>
    </xf>
    <xf numFmtId="0" fontId="1" fillId="2" borderId="22" xfId="0" applyFont="1" applyFill="1" applyBorder="1"/>
    <xf numFmtId="0" fontId="1" fillId="2" borderId="24" xfId="0" applyFont="1" applyFill="1" applyBorder="1"/>
    <xf numFmtId="0" fontId="0" fillId="0" borderId="65" xfId="0" applyBorder="1"/>
    <xf numFmtId="3" fontId="0" fillId="0" borderId="1" xfId="0" applyNumberFormat="1" applyFont="1" applyFill="1" applyBorder="1" applyAlignment="1">
      <alignment horizontal="center" vertical="center"/>
    </xf>
    <xf numFmtId="0" fontId="0" fillId="2" borderId="0" xfId="0" applyFill="1" applyAlignment="1">
      <alignment horizontal="right"/>
    </xf>
    <xf numFmtId="0" fontId="1" fillId="0" borderId="23" xfId="0" applyFont="1" applyBorder="1" applyAlignment="1">
      <alignment wrapText="1"/>
    </xf>
    <xf numFmtId="0" fontId="19" fillId="13" borderId="34" xfId="0" applyFont="1" applyFill="1" applyBorder="1" applyAlignment="1">
      <alignment wrapText="1"/>
    </xf>
    <xf numFmtId="0" fontId="1" fillId="0" borderId="22" xfId="0" applyFont="1" applyBorder="1" applyAlignment="1">
      <alignment wrapText="1"/>
    </xf>
    <xf numFmtId="0" fontId="19" fillId="13" borderId="35" xfId="0" applyFont="1" applyFill="1" applyBorder="1" applyAlignment="1">
      <alignment horizontal="center" vertical="center" wrapText="1"/>
    </xf>
    <xf numFmtId="0" fontId="19" fillId="13" borderId="36" xfId="0" applyFont="1" applyFill="1" applyBorder="1" applyAlignment="1">
      <alignment horizontal="center" vertical="center" wrapText="1"/>
    </xf>
    <xf numFmtId="0" fontId="40" fillId="2" borderId="44" xfId="0" applyFont="1" applyFill="1" applyBorder="1" applyAlignment="1">
      <alignment horizontal="left" indent="1"/>
    </xf>
    <xf numFmtId="0" fontId="40" fillId="2" borderId="11" xfId="0" applyFont="1" applyFill="1" applyBorder="1" applyAlignment="1">
      <alignment horizontal="left" indent="1"/>
    </xf>
    <xf numFmtId="0" fontId="41" fillId="2" borderId="0" xfId="25" applyFont="1" applyFill="1"/>
    <xf numFmtId="0" fontId="42" fillId="2" borderId="0" xfId="25" applyFont="1" applyFill="1"/>
    <xf numFmtId="0" fontId="41" fillId="2" borderId="34" xfId="25" applyFont="1" applyFill="1" applyBorder="1"/>
    <xf numFmtId="9" fontId="41" fillId="2" borderId="36" xfId="31" applyFont="1" applyFill="1" applyBorder="1" applyAlignment="1">
      <alignment horizontal="center"/>
    </xf>
    <xf numFmtId="0" fontId="1" fillId="2" borderId="66" xfId="25" applyFont="1" applyFill="1" applyBorder="1"/>
    <xf numFmtId="3" fontId="1" fillId="2" borderId="38" xfId="27" applyNumberFormat="1" applyFont="1" applyFill="1" applyBorder="1" applyAlignment="1">
      <alignment horizontal="center"/>
    </xf>
    <xf numFmtId="10" fontId="41" fillId="2" borderId="0" xfId="31" applyNumberFormat="1" applyFont="1" applyFill="1"/>
    <xf numFmtId="10" fontId="1" fillId="2" borderId="67" xfId="25" applyNumberFormat="1" applyFont="1" applyFill="1" applyBorder="1" applyAlignment="1">
      <alignment horizontal="center"/>
    </xf>
    <xf numFmtId="0" fontId="1" fillId="2" borderId="66" xfId="25" applyFont="1" applyFill="1" applyBorder="1" applyAlignment="1">
      <alignment wrapText="1"/>
    </xf>
    <xf numFmtId="10" fontId="1" fillId="2" borderId="67" xfId="25" applyNumberFormat="1" applyFont="1" applyFill="1" applyBorder="1" applyAlignment="1">
      <alignment horizontal="center" wrapText="1"/>
    </xf>
    <xf numFmtId="0" fontId="1" fillId="2" borderId="37" xfId="25" applyFont="1" applyFill="1" applyBorder="1"/>
    <xf numFmtId="0" fontId="43" fillId="15" borderId="21" xfId="25" applyFont="1" applyFill="1" applyBorder="1" applyAlignment="1">
      <alignment horizontal="center"/>
    </xf>
    <xf numFmtId="0" fontId="43" fillId="15" borderId="3" xfId="25" applyFont="1" applyFill="1" applyBorder="1" applyAlignment="1">
      <alignment horizontal="center"/>
    </xf>
    <xf numFmtId="10" fontId="42" fillId="16" borderId="1" xfId="25" applyNumberFormat="1" applyFont="1" applyFill="1" applyBorder="1" applyAlignment="1">
      <alignment horizontal="center"/>
    </xf>
    <xf numFmtId="38" fontId="44" fillId="17" borderId="68" xfId="25" applyNumberFormat="1" applyFont="1" applyFill="1" applyBorder="1" applyAlignment="1">
      <alignment horizontal="center"/>
    </xf>
    <xf numFmtId="38" fontId="44" fillId="17" borderId="69" xfId="25" applyNumberFormat="1" applyFont="1" applyFill="1" applyBorder="1" applyAlignment="1">
      <alignment horizontal="center"/>
    </xf>
    <xf numFmtId="174" fontId="41" fillId="2" borderId="1" xfId="1" applyNumberFormat="1" applyFont="1" applyFill="1" applyBorder="1"/>
    <xf numFmtId="38" fontId="44" fillId="17" borderId="67" xfId="25" applyNumberFormat="1" applyFont="1" applyFill="1" applyBorder="1" applyAlignment="1">
      <alignment horizontal="center"/>
    </xf>
    <xf numFmtId="38" fontId="44" fillId="17" borderId="64" xfId="25" applyNumberFormat="1" applyFont="1" applyFill="1" applyBorder="1" applyAlignment="1">
      <alignment horizontal="center"/>
    </xf>
    <xf numFmtId="38" fontId="41" fillId="2" borderId="1" xfId="25" applyNumberFormat="1" applyFont="1" applyFill="1" applyBorder="1"/>
    <xf numFmtId="0" fontId="42" fillId="3" borderId="0" xfId="25" applyFont="1" applyFill="1" applyAlignment="1">
      <alignment horizontal="center"/>
    </xf>
    <xf numFmtId="38" fontId="42" fillId="3" borderId="0" xfId="25" applyNumberFormat="1" applyFont="1" applyFill="1" applyAlignment="1">
      <alignment horizontal="center"/>
    </xf>
    <xf numFmtId="38" fontId="44" fillId="17" borderId="20" xfId="25" applyNumberFormat="1" applyFont="1" applyFill="1" applyBorder="1" applyAlignment="1">
      <alignment horizontal="center"/>
    </xf>
    <xf numFmtId="38" fontId="44" fillId="17" borderId="70" xfId="25" applyNumberFormat="1" applyFont="1" applyFill="1" applyBorder="1" applyAlignment="1">
      <alignment horizontal="center"/>
    </xf>
    <xf numFmtId="0" fontId="19" fillId="18" borderId="0" xfId="25" applyFont="1" applyFill="1" applyBorder="1" applyAlignment="1">
      <alignment horizontal="center"/>
    </xf>
    <xf numFmtId="38" fontId="21" fillId="18" borderId="0" xfId="25" applyNumberFormat="1" applyFont="1" applyFill="1" applyBorder="1" applyAlignment="1">
      <alignment horizontal="center"/>
    </xf>
    <xf numFmtId="0" fontId="0" fillId="0" borderId="1" xfId="0" applyBorder="1"/>
    <xf numFmtId="0" fontId="8" fillId="3" borderId="3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38" xfId="0" applyFont="1" applyFill="1" applyBorder="1" applyAlignment="1">
      <alignment horizontal="center" vertical="center"/>
    </xf>
    <xf numFmtId="4" fontId="25" fillId="7" borderId="40" xfId="0" applyNumberFormat="1" applyFont="1" applyFill="1" applyBorder="1" applyAlignment="1">
      <alignment horizontal="center" vertical="center"/>
    </xf>
    <xf numFmtId="0" fontId="25" fillId="7" borderId="54" xfId="0" applyFont="1" applyFill="1" applyBorder="1" applyAlignment="1">
      <alignment horizontal="center"/>
    </xf>
    <xf numFmtId="9" fontId="0" fillId="0" borderId="38" xfId="0" applyNumberFormat="1" applyFont="1" applyFill="1" applyBorder="1" applyAlignment="1">
      <alignment horizontal="center" vertical="center"/>
    </xf>
    <xf numFmtId="0" fontId="26" fillId="2" borderId="16" xfId="0" applyFont="1" applyFill="1" applyBorder="1" applyAlignment="1">
      <alignment horizontal="left" indent="1"/>
    </xf>
    <xf numFmtId="0" fontId="40" fillId="2" borderId="18" xfId="0" applyFont="1" applyFill="1" applyBorder="1" applyAlignment="1">
      <alignment horizontal="left" indent="1"/>
    </xf>
    <xf numFmtId="0" fontId="20" fillId="2" borderId="16" xfId="0" applyFont="1" applyFill="1" applyBorder="1"/>
    <xf numFmtId="0" fontId="40" fillId="2" borderId="16" xfId="0" applyFont="1" applyFill="1" applyBorder="1" applyAlignment="1">
      <alignment horizontal="left" indent="1"/>
    </xf>
    <xf numFmtId="0" fontId="20" fillId="2" borderId="18" xfId="0" applyFont="1" applyFill="1" applyBorder="1"/>
    <xf numFmtId="38" fontId="20" fillId="7" borderId="9" xfId="0" applyNumberFormat="1" applyFont="1" applyFill="1" applyBorder="1" applyAlignment="1">
      <alignment horizontal="center"/>
    </xf>
    <xf numFmtId="38" fontId="1" fillId="2" borderId="18" xfId="0" applyNumberFormat="1" applyFont="1" applyFill="1" applyBorder="1" applyAlignment="1">
      <alignment horizontal="center"/>
    </xf>
    <xf numFmtId="0" fontId="1" fillId="2" borderId="14" xfId="0" applyFont="1" applyFill="1" applyBorder="1"/>
    <xf numFmtId="0" fontId="1" fillId="2" borderId="18" xfId="0" applyFont="1" applyFill="1" applyBorder="1"/>
    <xf numFmtId="0" fontId="36" fillId="3" borderId="49" xfId="8" applyFont="1" applyFill="1" applyBorder="1" applyAlignment="1">
      <alignment horizontal="center"/>
    </xf>
    <xf numFmtId="0" fontId="36" fillId="3" borderId="59" xfId="8" applyFont="1" applyFill="1" applyBorder="1" applyAlignment="1">
      <alignment horizontal="center"/>
    </xf>
    <xf numFmtId="0" fontId="36" fillId="3" borderId="71" xfId="8" applyFont="1" applyFill="1" applyBorder="1" applyAlignment="1">
      <alignment horizontal="center"/>
    </xf>
    <xf numFmtId="38" fontId="1" fillId="2" borderId="14" xfId="0" applyNumberFormat="1" applyFont="1" applyFill="1" applyBorder="1" applyAlignment="1">
      <alignment horizontal="center"/>
    </xf>
    <xf numFmtId="8" fontId="1" fillId="0" borderId="22" xfId="0" applyNumberFormat="1" applyFont="1" applyBorder="1"/>
    <xf numFmtId="9" fontId="1" fillId="2" borderId="7" xfId="0" applyNumberFormat="1" applyFont="1" applyFill="1" applyBorder="1"/>
    <xf numFmtId="0" fontId="8" fillId="3" borderId="1" xfId="0" applyFont="1" applyFill="1" applyBorder="1" applyAlignment="1">
      <alignment horizontal="center" vertical="center"/>
    </xf>
    <xf numFmtId="0" fontId="8" fillId="3" borderId="38" xfId="0" applyFont="1" applyFill="1" applyBorder="1" applyAlignment="1">
      <alignment horizontal="center" vertical="center"/>
    </xf>
    <xf numFmtId="0" fontId="20" fillId="7" borderId="39" xfId="0" applyFont="1" applyFill="1" applyBorder="1" applyAlignment="1">
      <alignment horizontal="center"/>
    </xf>
    <xf numFmtId="10" fontId="20" fillId="7" borderId="4" xfId="0" applyNumberFormat="1" applyFont="1" applyFill="1" applyBorder="1" applyAlignment="1">
      <alignment horizontal="center"/>
    </xf>
    <xf numFmtId="10" fontId="22" fillId="0" borderId="38" xfId="1" applyNumberFormat="1" applyFont="1" applyFill="1" applyBorder="1" applyAlignment="1">
      <alignment horizontal="center" vertical="center"/>
    </xf>
    <xf numFmtId="3" fontId="17" fillId="0" borderId="25" xfId="0" applyNumberFormat="1" applyFont="1" applyBorder="1" applyAlignment="1">
      <alignment horizontal="center" vertical="center" wrapText="1"/>
    </xf>
    <xf numFmtId="10" fontId="0" fillId="10" borderId="0" xfId="0" quotePrefix="1" applyNumberFormat="1" applyFont="1" applyFill="1" applyBorder="1" applyAlignment="1">
      <alignment horizontal="right" vertical="center"/>
    </xf>
    <xf numFmtId="9" fontId="0" fillId="10" borderId="0" xfId="0" quotePrefix="1" applyNumberFormat="1" applyFont="1" applyFill="1" applyBorder="1" applyAlignment="1">
      <alignment horizontal="right" vertical="center"/>
    </xf>
    <xf numFmtId="0" fontId="0" fillId="0" borderId="74" xfId="0" applyFont="1" applyBorder="1" applyAlignment="1">
      <alignment vertical="center"/>
    </xf>
    <xf numFmtId="0" fontId="0" fillId="0" borderId="75" xfId="0" applyFont="1" applyBorder="1" applyAlignment="1">
      <alignment horizontal="center" vertical="center" wrapText="1"/>
    </xf>
    <xf numFmtId="0" fontId="0" fillId="10" borderId="16" xfId="0" applyFont="1" applyFill="1" applyBorder="1" applyAlignment="1">
      <alignment vertical="center"/>
    </xf>
    <xf numFmtId="9" fontId="0" fillId="10" borderId="17" xfId="0" quotePrefix="1" applyNumberFormat="1" applyFont="1" applyFill="1" applyBorder="1" applyAlignment="1">
      <alignment horizontal="right" vertical="center"/>
    </xf>
    <xf numFmtId="3" fontId="0" fillId="10" borderId="17" xfId="0" quotePrefix="1" applyNumberFormat="1" applyFont="1" applyFill="1" applyBorder="1" applyAlignment="1">
      <alignment vertical="center"/>
    </xf>
    <xf numFmtId="10" fontId="0" fillId="10" borderId="17" xfId="0" quotePrefix="1" applyNumberFormat="1" applyFont="1" applyFill="1" applyBorder="1" applyAlignment="1">
      <alignment horizontal="right" vertical="center"/>
    </xf>
    <xf numFmtId="1" fontId="0" fillId="10" borderId="19" xfId="0" applyNumberFormat="1" applyFont="1" applyFill="1" applyBorder="1" applyAlignment="1">
      <alignment vertical="center"/>
    </xf>
    <xf numFmtId="1" fontId="0" fillId="10" borderId="20" xfId="0" applyNumberFormat="1" applyFont="1" applyFill="1" applyBorder="1" applyAlignment="1">
      <alignment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7" xfId="0" applyFont="1" applyFill="1" applyBorder="1" applyAlignment="1">
      <alignment horizontal="center" vertical="center"/>
    </xf>
    <xf numFmtId="0" fontId="1" fillId="0" borderId="0" xfId="0" applyFont="1" applyBorder="1"/>
    <xf numFmtId="8" fontId="1" fillId="0" borderId="33" xfId="0" applyNumberFormat="1" applyFont="1" applyBorder="1"/>
    <xf numFmtId="0" fontId="1" fillId="2" borderId="33" xfId="0" applyFont="1" applyFill="1" applyBorder="1"/>
    <xf numFmtId="0" fontId="1" fillId="2" borderId="26" xfId="0" applyFont="1" applyFill="1" applyBorder="1"/>
    <xf numFmtId="8" fontId="1" fillId="2" borderId="26" xfId="0" applyNumberFormat="1" applyFont="1" applyFill="1" applyBorder="1"/>
    <xf numFmtId="8" fontId="1" fillId="2" borderId="33" xfId="0" applyNumberFormat="1" applyFont="1" applyFill="1" applyBorder="1"/>
    <xf numFmtId="175" fontId="1" fillId="2" borderId="67" xfId="25" applyNumberFormat="1" applyFont="1" applyFill="1" applyBorder="1" applyAlignment="1">
      <alignment horizontal="center"/>
    </xf>
    <xf numFmtId="0" fontId="21" fillId="11" borderId="14" xfId="0" applyFont="1" applyFill="1" applyBorder="1" applyAlignment="1">
      <alignment horizontal="left" vertical="center" wrapText="1"/>
    </xf>
    <xf numFmtId="0" fontId="21" fillId="11" borderId="2" xfId="0" applyFont="1" applyFill="1" applyBorder="1" applyAlignment="1">
      <alignment horizontal="left" vertical="center" wrapText="1"/>
    </xf>
    <xf numFmtId="0" fontId="20" fillId="3" borderId="77" xfId="0" applyFont="1" applyFill="1" applyBorder="1"/>
    <xf numFmtId="0" fontId="26" fillId="2" borderId="14" xfId="0" applyFont="1" applyFill="1" applyBorder="1" applyAlignment="1">
      <alignment horizontal="left" indent="1"/>
    </xf>
    <xf numFmtId="0" fontId="26" fillId="2" borderId="18" xfId="0" applyFont="1" applyFill="1" applyBorder="1" applyAlignment="1">
      <alignment horizontal="left" indent="1"/>
    </xf>
    <xf numFmtId="38" fontId="1" fillId="8" borderId="14" xfId="0" applyNumberFormat="1" applyFont="1" applyFill="1" applyBorder="1" applyAlignment="1">
      <alignment horizontal="center"/>
    </xf>
    <xf numFmtId="38" fontId="1" fillId="8" borderId="16" xfId="0" applyNumberFormat="1" applyFont="1" applyFill="1" applyBorder="1" applyAlignment="1">
      <alignment horizontal="center"/>
    </xf>
    <xf numFmtId="38" fontId="1" fillId="8" borderId="18" xfId="0" applyNumberFormat="1" applyFont="1" applyFill="1" applyBorder="1" applyAlignment="1">
      <alignment horizontal="center"/>
    </xf>
    <xf numFmtId="38" fontId="1" fillId="2" borderId="15" xfId="0" applyNumberFormat="1" applyFont="1" applyFill="1" applyBorder="1" applyAlignment="1">
      <alignment horizontal="center"/>
    </xf>
    <xf numFmtId="0" fontId="8" fillId="2" borderId="0" xfId="0" applyFont="1" applyFill="1" applyAlignment="1">
      <alignment horizontal="center"/>
    </xf>
    <xf numFmtId="0" fontId="8" fillId="2" borderId="0" xfId="0" applyFont="1" applyFill="1"/>
    <xf numFmtId="0" fontId="8" fillId="2" borderId="0" xfId="0" applyFont="1" applyFill="1" applyAlignment="1">
      <alignment horizontal="right"/>
    </xf>
    <xf numFmtId="0" fontId="0" fillId="0" borderId="79" xfId="0" applyFont="1" applyBorder="1" applyAlignment="1">
      <alignment vertical="center"/>
    </xf>
    <xf numFmtId="0" fontId="0" fillId="0" borderId="80" xfId="0" applyFont="1" applyBorder="1" applyAlignment="1">
      <alignment vertical="center"/>
    </xf>
    <xf numFmtId="3" fontId="22" fillId="2" borderId="2" xfId="0" applyNumberFormat="1" applyFont="1" applyFill="1" applyBorder="1" applyAlignment="1">
      <alignment horizontal="center" vertical="center" wrapText="1"/>
    </xf>
    <xf numFmtId="0" fontId="0" fillId="2" borderId="21" xfId="0" applyFont="1" applyFill="1" applyBorder="1" applyAlignment="1">
      <alignment horizontal="center" vertical="center" wrapText="1"/>
    </xf>
    <xf numFmtId="0" fontId="0" fillId="2" borderId="4" xfId="0" applyFont="1" applyFill="1" applyBorder="1" applyAlignment="1">
      <alignment horizontal="center" vertical="center" wrapText="1"/>
    </xf>
    <xf numFmtId="3" fontId="0" fillId="10" borderId="9" xfId="0" quotePrefix="1" applyNumberFormat="1" applyFont="1" applyFill="1" applyBorder="1" applyAlignment="1">
      <alignment vertical="center"/>
    </xf>
    <xf numFmtId="10" fontId="0" fillId="10" borderId="11" xfId="0" quotePrefix="1" applyNumberFormat="1" applyFont="1" applyFill="1" applyBorder="1" applyAlignment="1">
      <alignment horizontal="right" vertical="center"/>
    </xf>
    <xf numFmtId="3" fontId="0" fillId="10" borderId="7" xfId="0" quotePrefix="1" applyNumberFormat="1" applyFont="1" applyFill="1" applyBorder="1" applyAlignment="1">
      <alignment vertical="center"/>
    </xf>
    <xf numFmtId="10" fontId="0" fillId="10" borderId="19" xfId="0" quotePrefix="1" applyNumberFormat="1" applyFont="1" applyFill="1" applyBorder="1" applyAlignment="1">
      <alignment horizontal="right" vertical="center"/>
    </xf>
    <xf numFmtId="0" fontId="30" fillId="2" borderId="2" xfId="0" applyFont="1" applyFill="1" applyBorder="1" applyAlignment="1">
      <alignment horizontal="left" wrapText="1"/>
    </xf>
    <xf numFmtId="0" fontId="30" fillId="2" borderId="3" xfId="0" applyFont="1" applyFill="1" applyBorder="1" applyAlignment="1">
      <alignment horizontal="left" wrapText="1"/>
    </xf>
    <xf numFmtId="0" fontId="30" fillId="2" borderId="21" xfId="0" applyFont="1" applyFill="1" applyBorder="1" applyAlignment="1">
      <alignment horizontal="left" wrapText="1"/>
    </xf>
    <xf numFmtId="0" fontId="0" fillId="2" borderId="16" xfId="0" applyFill="1" applyBorder="1" applyAlignment="1">
      <alignment horizontal="left" vertical="top" wrapText="1"/>
    </xf>
    <xf numFmtId="0" fontId="0" fillId="2" borderId="0" xfId="0" applyFill="1" applyBorder="1" applyAlignment="1">
      <alignment horizontal="left" vertical="top" wrapText="1"/>
    </xf>
    <xf numFmtId="0" fontId="0" fillId="2" borderId="17" xfId="0" applyFill="1" applyBorder="1" applyAlignment="1">
      <alignment horizontal="left" vertical="top" wrapText="1"/>
    </xf>
    <xf numFmtId="0" fontId="0" fillId="2" borderId="18" xfId="0" applyFill="1" applyBorder="1" applyAlignment="1">
      <alignment horizontal="left" vertical="top" wrapText="1"/>
    </xf>
    <xf numFmtId="0" fontId="0" fillId="2" borderId="19" xfId="0" applyFill="1" applyBorder="1" applyAlignment="1">
      <alignment horizontal="left" vertical="top" wrapText="1"/>
    </xf>
    <xf numFmtId="0" fontId="0" fillId="2" borderId="20" xfId="0" applyFill="1" applyBorder="1" applyAlignment="1">
      <alignment horizontal="left" vertical="top" wrapText="1"/>
    </xf>
    <xf numFmtId="0" fontId="8" fillId="2" borderId="16" xfId="0" applyFont="1" applyFill="1" applyBorder="1" applyAlignment="1">
      <alignment horizontal="left" vertical="top" wrapText="1"/>
    </xf>
    <xf numFmtId="0" fontId="8" fillId="2" borderId="18"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17" xfId="0" applyFont="1" applyFill="1" applyBorder="1" applyAlignment="1">
      <alignment horizontal="left" vertical="top" wrapText="1"/>
    </xf>
    <xf numFmtId="0" fontId="29" fillId="9" borderId="57" xfId="0" applyFont="1" applyFill="1" applyBorder="1" applyAlignment="1">
      <alignment horizontal="left" vertical="center"/>
    </xf>
    <xf numFmtId="0" fontId="29" fillId="9" borderId="56" xfId="0" applyFont="1" applyFill="1" applyBorder="1" applyAlignment="1">
      <alignment horizontal="left" vertical="center"/>
    </xf>
    <xf numFmtId="0" fontId="29" fillId="9" borderId="50" xfId="0" applyFont="1" applyFill="1" applyBorder="1" applyAlignment="1">
      <alignment horizontal="left" vertical="center"/>
    </xf>
    <xf numFmtId="0" fontId="29" fillId="9" borderId="72" xfId="0" applyFont="1" applyFill="1" applyBorder="1" applyAlignment="1">
      <alignment horizontal="left" vertical="center"/>
    </xf>
    <xf numFmtId="0" fontId="29" fillId="9" borderId="73" xfId="0" applyFont="1" applyFill="1" applyBorder="1" applyAlignment="1">
      <alignment horizontal="left" vertical="center"/>
    </xf>
    <xf numFmtId="0" fontId="0" fillId="2" borderId="81"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0" fillId="2" borderId="82" xfId="0" applyFont="1" applyFill="1" applyBorder="1" applyAlignment="1">
      <alignment horizontal="center" vertical="center" wrapText="1"/>
    </xf>
    <xf numFmtId="0" fontId="29" fillId="9" borderId="2" xfId="0" applyFont="1" applyFill="1" applyBorder="1" applyAlignment="1">
      <alignment horizontal="left" vertical="center"/>
    </xf>
    <xf numFmtId="0" fontId="29" fillId="9" borderId="3" xfId="0" applyFont="1" applyFill="1" applyBorder="1" applyAlignment="1">
      <alignment horizontal="left" vertical="center"/>
    </xf>
    <xf numFmtId="0" fontId="29" fillId="9" borderId="21" xfId="0" applyFont="1" applyFill="1" applyBorder="1" applyAlignment="1">
      <alignment horizontal="left" vertical="center"/>
    </xf>
    <xf numFmtId="0" fontId="8" fillId="3" borderId="1"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23" fillId="2" borderId="34" xfId="0" applyFont="1" applyFill="1" applyBorder="1" applyAlignment="1">
      <alignment horizontal="left" vertical="center"/>
    </xf>
    <xf numFmtId="0" fontId="23" fillId="2" borderId="35" xfId="0" applyFont="1" applyFill="1" applyBorder="1" applyAlignment="1">
      <alignment horizontal="left" vertical="center"/>
    </xf>
    <xf numFmtId="0" fontId="23" fillId="2" borderId="36" xfId="0" applyFont="1" applyFill="1" applyBorder="1" applyAlignment="1">
      <alignment horizontal="left" vertical="center"/>
    </xf>
    <xf numFmtId="0" fontId="8" fillId="3" borderId="1" xfId="0" applyFont="1" applyFill="1" applyBorder="1" applyAlignment="1">
      <alignment horizontal="center" vertical="center"/>
    </xf>
    <xf numFmtId="0" fontId="8" fillId="3" borderId="37" xfId="0" applyFont="1" applyFill="1" applyBorder="1" applyAlignment="1">
      <alignment horizontal="center" vertical="center"/>
    </xf>
    <xf numFmtId="0" fontId="24" fillId="4" borderId="34" xfId="0" applyFont="1" applyFill="1" applyBorder="1" applyAlignment="1">
      <alignment horizontal="left" vertical="center"/>
    </xf>
    <xf numFmtId="0" fontId="24" fillId="4" borderId="35" xfId="0" applyFont="1" applyFill="1" applyBorder="1" applyAlignment="1">
      <alignment horizontal="left" vertical="center"/>
    </xf>
    <xf numFmtId="0" fontId="24" fillId="4" borderId="36" xfId="0" applyFont="1" applyFill="1" applyBorder="1" applyAlignment="1">
      <alignment horizontal="left" vertical="center"/>
    </xf>
    <xf numFmtId="0" fontId="23" fillId="2" borderId="50" xfId="0" applyFont="1" applyFill="1" applyBorder="1" applyAlignment="1">
      <alignment horizontal="left" vertical="center"/>
    </xf>
    <xf numFmtId="0" fontId="23" fillId="2" borderId="72" xfId="0" applyFont="1" applyFill="1" applyBorder="1" applyAlignment="1">
      <alignment horizontal="left" vertical="center"/>
    </xf>
    <xf numFmtId="0" fontId="23" fillId="2" borderId="73" xfId="0" applyFont="1" applyFill="1" applyBorder="1" applyAlignment="1">
      <alignment horizontal="left" vertical="center"/>
    </xf>
    <xf numFmtId="0" fontId="8" fillId="3" borderId="13"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76" xfId="0" applyFont="1" applyFill="1" applyBorder="1" applyAlignment="1">
      <alignment horizontal="center" vertical="center"/>
    </xf>
    <xf numFmtId="0" fontId="24" fillId="4" borderId="50" xfId="0" applyFont="1" applyFill="1" applyBorder="1" applyAlignment="1">
      <alignment horizontal="center" vertical="center"/>
    </xf>
    <xf numFmtId="0" fontId="24" fillId="4" borderId="72" xfId="0" applyFont="1" applyFill="1" applyBorder="1" applyAlignment="1">
      <alignment horizontal="center" vertical="center"/>
    </xf>
    <xf numFmtId="0" fontId="24" fillId="4" borderId="42" xfId="0" applyFont="1" applyFill="1" applyBorder="1" applyAlignment="1">
      <alignment horizontal="center" vertical="center"/>
    </xf>
    <xf numFmtId="0" fontId="20" fillId="3" borderId="51" xfId="0" applyFont="1" applyFill="1" applyBorder="1" applyAlignment="1">
      <alignment horizontal="center" vertical="center"/>
    </xf>
    <xf numFmtId="0" fontId="20" fillId="3" borderId="53" xfId="0" applyFont="1" applyFill="1" applyBorder="1" applyAlignment="1">
      <alignment horizontal="center" vertical="center"/>
    </xf>
    <xf numFmtId="0" fontId="21" fillId="11" borderId="9" xfId="0" applyFont="1"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29" fillId="14" borderId="14" xfId="0" applyFont="1" applyFill="1" applyBorder="1" applyAlignment="1">
      <alignment horizontal="left" vertical="center"/>
    </xf>
    <xf numFmtId="0" fontId="29" fillId="14" borderId="15" xfId="0" applyFont="1" applyFill="1" applyBorder="1" applyAlignment="1">
      <alignment horizontal="left" vertical="center"/>
    </xf>
    <xf numFmtId="0" fontId="29" fillId="14" borderId="2" xfId="0" applyFont="1" applyFill="1" applyBorder="1" applyAlignment="1">
      <alignment horizontal="left" vertical="center"/>
    </xf>
    <xf numFmtId="0" fontId="29" fillId="14" borderId="21" xfId="0" applyFont="1" applyFill="1" applyBorder="1" applyAlignment="1">
      <alignment horizontal="left" vertical="center"/>
    </xf>
    <xf numFmtId="0" fontId="29" fillId="9" borderId="14" xfId="0" applyFont="1" applyFill="1" applyBorder="1" applyAlignment="1">
      <alignment horizontal="left" vertical="center"/>
    </xf>
    <xf numFmtId="0" fontId="29" fillId="9" borderId="15" xfId="0" applyFont="1" applyFill="1" applyBorder="1" applyAlignment="1">
      <alignment horizontal="left" vertical="center"/>
    </xf>
    <xf numFmtId="0" fontId="20" fillId="3" borderId="78" xfId="0" applyFont="1" applyFill="1" applyBorder="1" applyAlignment="1">
      <alignment horizontal="center" vertical="center"/>
    </xf>
    <xf numFmtId="38" fontId="20" fillId="2" borderId="15" xfId="0" applyNumberFormat="1" applyFont="1" applyFill="1" applyBorder="1" applyAlignment="1">
      <alignment horizontal="center"/>
    </xf>
    <xf numFmtId="0" fontId="2" fillId="2" borderId="0" xfId="0" applyFont="1" applyFill="1"/>
    <xf numFmtId="0" fontId="31" fillId="2" borderId="32" xfId="0" applyFont="1" applyFill="1" applyBorder="1" applyAlignment="1">
      <alignment horizontal="left" vertical="center" indent="1"/>
    </xf>
    <xf numFmtId="0" fontId="1" fillId="2" borderId="27" xfId="0" applyFont="1" applyFill="1" applyBorder="1"/>
    <xf numFmtId="38" fontId="1" fillId="2" borderId="83" xfId="0" applyNumberFormat="1" applyFont="1" applyFill="1" applyBorder="1" applyAlignment="1">
      <alignment horizontal="center" vertical="center"/>
    </xf>
    <xf numFmtId="38" fontId="1" fillId="2" borderId="84" xfId="0" applyNumberFormat="1" applyFont="1" applyFill="1" applyBorder="1" applyAlignment="1">
      <alignment horizontal="center" vertical="center"/>
    </xf>
    <xf numFmtId="38" fontId="20" fillId="8" borderId="44" xfId="0" applyNumberFormat="1" applyFont="1" applyFill="1" applyBorder="1" applyAlignment="1">
      <alignment horizontal="center"/>
    </xf>
    <xf numFmtId="0" fontId="8" fillId="10" borderId="85" xfId="0" applyFont="1" applyFill="1" applyBorder="1" applyAlignment="1">
      <alignment vertical="center"/>
    </xf>
    <xf numFmtId="172" fontId="8" fillId="10" borderId="7" xfId="0" applyNumberFormat="1" applyFont="1" applyFill="1" applyBorder="1" applyAlignment="1">
      <alignment horizontal="right" vertical="center"/>
    </xf>
    <xf numFmtId="0" fontId="0" fillId="10" borderId="15" xfId="0" applyFill="1" applyBorder="1"/>
    <xf numFmtId="0" fontId="8" fillId="10" borderId="81" xfId="0" applyFont="1" applyFill="1" applyBorder="1" applyAlignment="1">
      <alignment vertical="center"/>
    </xf>
    <xf numFmtId="0" fontId="39" fillId="10" borderId="81" xfId="0" applyFont="1" applyFill="1" applyBorder="1" applyAlignment="1">
      <alignment horizontal="left" indent="1"/>
    </xf>
    <xf numFmtId="0" fontId="39" fillId="10" borderId="86" xfId="0" applyFont="1" applyFill="1" applyBorder="1" applyAlignment="1">
      <alignment horizontal="left" indent="1"/>
    </xf>
    <xf numFmtId="0" fontId="0" fillId="10" borderId="2" xfId="0" applyFont="1" applyFill="1" applyBorder="1" applyAlignment="1">
      <alignment vertical="center"/>
    </xf>
    <xf numFmtId="3" fontId="35" fillId="10" borderId="21" xfId="0" applyNumberFormat="1" applyFont="1" applyFill="1" applyBorder="1" applyAlignment="1">
      <alignment horizontal="right" vertical="center"/>
    </xf>
    <xf numFmtId="0" fontId="39" fillId="8" borderId="85" xfId="0" applyFont="1" applyFill="1" applyBorder="1" applyAlignment="1">
      <alignment horizontal="left"/>
    </xf>
    <xf numFmtId="168" fontId="20" fillId="8" borderId="72" xfId="0" applyNumberFormat="1" applyFont="1" applyFill="1" applyBorder="1"/>
    <xf numFmtId="168" fontId="20" fillId="8" borderId="73" xfId="0" applyNumberFormat="1" applyFont="1" applyFill="1" applyBorder="1"/>
    <xf numFmtId="0" fontId="39" fillId="8" borderId="81" xfId="0" applyFont="1" applyFill="1" applyBorder="1" applyAlignment="1">
      <alignment horizontal="left"/>
    </xf>
    <xf numFmtId="0" fontId="36" fillId="8" borderId="38" xfId="8" applyFont="1" applyFill="1" applyBorder="1" applyAlignment="1">
      <alignment horizontal="center"/>
    </xf>
    <xf numFmtId="0" fontId="39" fillId="10" borderId="81" xfId="0" applyFont="1" applyFill="1" applyBorder="1" applyAlignment="1">
      <alignment horizontal="left"/>
    </xf>
    <xf numFmtId="171" fontId="39" fillId="10" borderId="17" xfId="0" applyNumberFormat="1" applyFont="1" applyFill="1" applyBorder="1"/>
    <xf numFmtId="172" fontId="39" fillId="10" borderId="17" xfId="0" applyNumberFormat="1" applyFont="1" applyFill="1" applyBorder="1"/>
    <xf numFmtId="172" fontId="39" fillId="10" borderId="20" xfId="0" applyNumberFormat="1" applyFont="1" applyFill="1" applyBorder="1"/>
    <xf numFmtId="0" fontId="1" fillId="2" borderId="7" xfId="0" applyFont="1" applyFill="1" applyBorder="1" applyAlignment="1">
      <alignment horizontal="center"/>
    </xf>
    <xf numFmtId="0" fontId="20" fillId="2" borderId="7" xfId="0" applyFont="1" applyFill="1" applyBorder="1" applyAlignment="1">
      <alignment horizontal="center"/>
    </xf>
    <xf numFmtId="0" fontId="20" fillId="2" borderId="7" xfId="0" applyFont="1" applyFill="1" applyBorder="1"/>
    <xf numFmtId="0" fontId="20" fillId="2" borderId="15" xfId="0" applyFont="1" applyFill="1" applyBorder="1"/>
    <xf numFmtId="9" fontId="1" fillId="2" borderId="15" xfId="0" applyNumberFormat="1" applyFont="1" applyFill="1" applyBorder="1"/>
    <xf numFmtId="14" fontId="35" fillId="0" borderId="38" xfId="0" applyNumberFormat="1" applyFont="1" applyFill="1" applyBorder="1" applyAlignment="1" applyProtection="1">
      <alignment horizontal="right" vertical="center"/>
      <protection locked="0"/>
    </xf>
    <xf numFmtId="0" fontId="35" fillId="0" borderId="38" xfId="0" applyFont="1" applyFill="1" applyBorder="1" applyAlignment="1" applyProtection="1">
      <alignment horizontal="right" vertical="center"/>
      <protection locked="0"/>
    </xf>
    <xf numFmtId="3" fontId="35" fillId="0" borderId="1" xfId="0" applyNumberFormat="1" applyFont="1" applyFill="1" applyBorder="1" applyAlignment="1" applyProtection="1">
      <alignment horizontal="center" vertical="center"/>
      <protection locked="0"/>
    </xf>
    <xf numFmtId="3" fontId="35" fillId="0" borderId="38" xfId="0" applyNumberFormat="1" applyFont="1" applyFill="1" applyBorder="1" applyAlignment="1" applyProtection="1">
      <alignment horizontal="center" vertical="center"/>
      <protection locked="0"/>
    </xf>
    <xf numFmtId="3" fontId="35" fillId="0" borderId="40" xfId="0" applyNumberFormat="1" applyFont="1" applyFill="1" applyBorder="1" applyAlignment="1" applyProtection="1">
      <alignment horizontal="center" vertical="center"/>
      <protection locked="0"/>
    </xf>
    <xf numFmtId="9" fontId="35" fillId="0" borderId="38" xfId="0" applyNumberFormat="1" applyFont="1" applyFill="1" applyBorder="1" applyAlignment="1" applyProtection="1">
      <alignment horizontal="center" vertical="center"/>
      <protection locked="0"/>
    </xf>
    <xf numFmtId="9" fontId="35" fillId="0" borderId="40" xfId="0" applyNumberFormat="1" applyFont="1" applyFill="1" applyBorder="1" applyAlignment="1" applyProtection="1">
      <alignment horizontal="center" vertical="center"/>
      <protection locked="0"/>
    </xf>
    <xf numFmtId="9" fontId="35" fillId="0" borderId="1" xfId="0" applyNumberFormat="1" applyFont="1" applyFill="1" applyBorder="1" applyAlignment="1" applyProtection="1">
      <alignment horizontal="center" vertical="center"/>
      <protection locked="0"/>
    </xf>
    <xf numFmtId="9" fontId="17" fillId="0" borderId="1" xfId="0" applyNumberFormat="1" applyFont="1" applyFill="1" applyBorder="1" applyAlignment="1" applyProtection="1">
      <alignment horizontal="center" vertical="center"/>
      <protection locked="0"/>
    </xf>
    <xf numFmtId="9" fontId="17" fillId="0" borderId="6" xfId="0" applyNumberFormat="1" applyFont="1" applyFill="1" applyBorder="1" applyAlignment="1" applyProtection="1">
      <alignment horizontal="center" vertical="center"/>
      <protection locked="0"/>
    </xf>
    <xf numFmtId="9" fontId="35" fillId="0" borderId="1" xfId="1" applyNumberFormat="1" applyFont="1" applyFill="1" applyBorder="1" applyAlignment="1" applyProtection="1">
      <alignment horizontal="center" vertical="center"/>
      <protection locked="0"/>
    </xf>
    <xf numFmtId="9" fontId="35" fillId="0" borderId="38" xfId="1"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5" fillId="0" borderId="38" xfId="0" applyFont="1" applyFill="1" applyBorder="1" applyAlignment="1" applyProtection="1">
      <alignment horizontal="center" vertical="center"/>
      <protection locked="0"/>
    </xf>
    <xf numFmtId="9" fontId="35" fillId="0" borderId="6" xfId="0" applyNumberFormat="1" applyFont="1" applyFill="1" applyBorder="1" applyAlignment="1" applyProtection="1">
      <alignment horizontal="center" vertical="center"/>
      <protection locked="0"/>
    </xf>
    <xf numFmtId="9" fontId="0" fillId="0" borderId="6" xfId="0" applyNumberFormat="1" applyFont="1" applyFill="1" applyBorder="1" applyAlignment="1" applyProtection="1">
      <alignment horizontal="center" vertical="center"/>
      <protection locked="0"/>
    </xf>
    <xf numFmtId="9" fontId="14" fillId="0" borderId="40" xfId="0" applyNumberFormat="1" applyFont="1" applyFill="1" applyBorder="1" applyAlignment="1" applyProtection="1">
      <alignment horizontal="center" vertical="center"/>
      <protection locked="0"/>
    </xf>
    <xf numFmtId="3" fontId="35" fillId="0" borderId="1" xfId="0" applyNumberFormat="1" applyFont="1" applyFill="1" applyBorder="1" applyAlignment="1" applyProtection="1">
      <alignment vertical="center"/>
      <protection locked="0"/>
    </xf>
    <xf numFmtId="3" fontId="35" fillId="0" borderId="38" xfId="0" applyNumberFormat="1" applyFont="1" applyFill="1" applyBorder="1" applyAlignment="1" applyProtection="1">
      <alignment vertical="center"/>
      <protection locked="0"/>
    </xf>
    <xf numFmtId="2" fontId="35" fillId="0" borderId="1" xfId="0" applyNumberFormat="1" applyFont="1" applyFill="1" applyBorder="1" applyAlignment="1" applyProtection="1">
      <alignment vertical="center"/>
      <protection locked="0"/>
    </xf>
  </cellXfs>
  <cellStyles count="1739">
    <cellStyle name="Comma" xfId="1" builtinId="3"/>
    <cellStyle name="Currency" xfId="970" builtinId="4"/>
    <cellStyle name="Dezimal 2" xfId="27" xr:uid="{00000000-0005-0000-0000-000002000000}"/>
    <cellStyle name="Followed Hyperlink" xfId="3" builtinId="9" hidden="1"/>
    <cellStyle name="Followed Hyperlink" xfId="5" builtinId="9" hidden="1"/>
    <cellStyle name="Followed Hyperlink" xfId="7"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30"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Hyperlink" xfId="2" builtinId="8" hidden="1"/>
    <cellStyle name="Hyperlink" xfId="4" builtinId="8" hidden="1"/>
    <cellStyle name="Hyperlink" xfId="6"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9"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Millares 2" xfId="1016" xr:uid="{00000000-0005-0000-0000-0000BF060000}"/>
    <cellStyle name="Normal" xfId="0" builtinId="0"/>
    <cellStyle name="Normal 2" xfId="28" xr:uid="{00000000-0005-0000-0000-0000C1060000}"/>
    <cellStyle name="Normal 2 3" xfId="1018" xr:uid="{00000000-0005-0000-0000-0000C2060000}"/>
    <cellStyle name="Normal 3" xfId="1015" xr:uid="{00000000-0005-0000-0000-0000C3060000}"/>
    <cellStyle name="Per cent" xfId="31" builtinId="5"/>
    <cellStyle name="Percent 3" xfId="1074" xr:uid="{00000000-0005-0000-0000-0000C5060000}"/>
    <cellStyle name="Porcentaje 2" xfId="1017" xr:uid="{00000000-0005-0000-0000-0000C6060000}"/>
    <cellStyle name="Porcentual 3" xfId="1019" xr:uid="{00000000-0005-0000-0000-0000C7060000}"/>
    <cellStyle name="Prozent 2" xfId="26" xr:uid="{00000000-0005-0000-0000-0000C8060000}"/>
    <cellStyle name="Standard 2" xfId="8" xr:uid="{00000000-0005-0000-0000-0000C9060000}"/>
    <cellStyle name="Standard 3" xfId="25" xr:uid="{00000000-0005-0000-0000-0000CA060000}"/>
  </cellStyles>
  <dxfs count="307">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val="0"/>
        <i val="0"/>
        <strike val="0"/>
      </font>
      <numFmt numFmtId="176" formatCode="#,##0_);\(#,##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val="0"/>
        <i val="0"/>
        <strike val="0"/>
      </font>
      <numFmt numFmtId="176" formatCode="#,##0_);\(#,##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val="0"/>
        <i val="0"/>
        <strike val="0"/>
      </font>
      <numFmt numFmtId="176" formatCode="#,##0_);\(#,##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numFmt numFmtId="176" formatCode="#,##0_);\(#,##0\)"/>
    </dxf>
    <dxf>
      <numFmt numFmtId="3" formatCode="#,##0"/>
    </dxf>
    <dxf>
      <numFmt numFmtId="176" formatCode="#,##0_);\(#,##0\)"/>
    </dxf>
    <dxf>
      <font>
        <b/>
        <i val="0"/>
        <strike val="0"/>
      </font>
      <numFmt numFmtId="176" formatCode="#,##0_);\(#,##0\)"/>
    </dxf>
    <dxf>
      <font>
        <b/>
        <i val="0"/>
        <strike val="0"/>
      </font>
      <numFmt numFmtId="176" formatCode="#,##0_);\(#,##0\)"/>
    </dxf>
    <dxf>
      <font>
        <b/>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val="0"/>
        <i val="0"/>
        <strike val="0"/>
      </font>
      <numFmt numFmtId="176" formatCode="#,##0_);\(#,##0\)"/>
    </dxf>
    <dxf>
      <font>
        <b val="0"/>
        <i val="0"/>
        <strike val="0"/>
      </font>
      <numFmt numFmtId="176" formatCode="#,##0_);\(#,##0\)"/>
    </dxf>
    <dxf>
      <font>
        <b val="0"/>
        <i val="0"/>
        <strike val="0"/>
      </font>
      <numFmt numFmtId="176" formatCode="#,##0_);\(#,##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numFmt numFmtId="176" formatCode="#,##0_);\(#,##0\)"/>
    </dxf>
    <dxf>
      <numFmt numFmtId="3" formatCode="#,##0"/>
    </dxf>
    <dxf>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strike val="0"/>
        <color auto="1"/>
      </font>
      <numFmt numFmtId="176" formatCode="#,##0_);\(#,##0\)"/>
    </dxf>
    <dxf>
      <font>
        <b val="0"/>
        <i val="0"/>
        <strike val="0"/>
      </font>
      <numFmt numFmtId="3" formatCode="#,##0"/>
    </dxf>
    <dxf>
      <font>
        <b val="0"/>
        <i val="0"/>
        <strike val="0"/>
      </font>
      <numFmt numFmtId="3" formatCode="#,##0"/>
    </dxf>
    <dxf>
      <font>
        <b/>
        <i val="0"/>
        <strike val="0"/>
      </font>
      <numFmt numFmtId="176" formatCode="#,##0_);\(#,##0\)"/>
    </dxf>
    <dxf>
      <font>
        <b/>
        <i val="0"/>
        <strike val="0"/>
      </font>
      <numFmt numFmtId="176" formatCode="#,##0_);\(#,##0\)"/>
    </dxf>
    <dxf>
      <font>
        <b val="0"/>
        <i val="0"/>
        <strike val="0"/>
        <color auto="1"/>
      </font>
      <numFmt numFmtId="3" formatCode="#,##0"/>
    </dxf>
    <dxf>
      <font>
        <b val="0"/>
        <i val="0"/>
        <strike val="0"/>
        <color auto="1"/>
      </font>
      <numFmt numFmtId="176" formatCode="#,##0_);\(#,##0\)"/>
      <fill>
        <patternFill patternType="none">
          <bgColor auto="1"/>
        </patternFill>
      </fill>
    </dxf>
    <dxf>
      <font>
        <b/>
        <i val="0"/>
        <strike val="0"/>
      </font>
      <numFmt numFmtId="176" formatCode="#,##0_);\(#,##0\)"/>
    </dxf>
    <dxf>
      <font>
        <b/>
        <i val="0"/>
        <strike val="0"/>
      </font>
      <numFmt numFmtId="3" formatCode="#,##0"/>
    </dxf>
    <dxf>
      <font>
        <color auto="1"/>
      </font>
      <numFmt numFmtId="3" formatCode="#,##0"/>
    </dxf>
    <dxf>
      <font>
        <b val="0"/>
        <i val="0"/>
        <strike val="0"/>
      </font>
      <numFmt numFmtId="176" formatCode="#,##0_);\(#,##0\)"/>
      <fill>
        <patternFill patternType="none">
          <bgColor auto="1"/>
        </patternFill>
      </fill>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numFmt numFmtId="176" formatCode="#,##0_);\(#,##0\)"/>
    </dxf>
    <dxf>
      <numFmt numFmtId="3" formatCode="#,##0"/>
    </dxf>
    <dxf>
      <numFmt numFmtId="176" formatCode="#,##0_);\(#,##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font>
        <b val="0"/>
        <i val="0"/>
        <strike val="0"/>
      </font>
      <numFmt numFmtId="176" formatCode="#,##0_);\(#,##0\)"/>
    </dxf>
    <dxf>
      <font>
        <b val="0"/>
        <i val="0"/>
        <strike val="0"/>
      </font>
      <numFmt numFmtId="3" formatCode="#,##0"/>
    </dxf>
    <dxf>
      <font>
        <b val="0"/>
        <i val="0"/>
        <strike val="0"/>
      </font>
      <numFmt numFmtId="176" formatCode="#,##0_);\(#,##0\)"/>
    </dxf>
    <dxf>
      <font>
        <b/>
        <i val="0"/>
        <strike val="0"/>
      </font>
      <numFmt numFmtId="176" formatCode="#,##0_);\(#,##0\)"/>
    </dxf>
    <dxf>
      <font>
        <b/>
        <i val="0"/>
        <strike val="0"/>
      </font>
      <numFmt numFmtId="176" formatCode="#,##0_);\(#,##0\)"/>
    </dxf>
    <dxf>
      <font>
        <b/>
        <i val="0"/>
        <strike val="0"/>
      </font>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numFmt numFmtId="176" formatCode="#,##0_);\(#,##0\)"/>
    </dxf>
    <dxf>
      <font>
        <b val="0"/>
        <i val="0"/>
        <strike val="0"/>
      </font>
      <numFmt numFmtId="176" formatCode="#,##0_);\(#,##0\)"/>
    </dxf>
    <dxf>
      <numFmt numFmtId="176" formatCode="#,##0_);\(#,##0\)"/>
    </dxf>
    <dxf>
      <font>
        <b val="0"/>
        <i val="0"/>
        <strike val="0"/>
      </font>
      <numFmt numFmtId="176" formatCode="#,##0_);\(#,##0\)"/>
    </dxf>
    <dxf>
      <numFmt numFmtId="176" formatCode="#,##0_);\(#,##0\)"/>
    </dxf>
    <dxf>
      <font>
        <b val="0"/>
        <i val="0"/>
        <strike val="0"/>
      </font>
      <numFmt numFmtId="176" formatCode="#,##0_);\(#,##0\)"/>
    </dxf>
    <dxf>
      <numFmt numFmtId="176" formatCode="#,##0_);\(#,##0\)"/>
    </dxf>
  </dxfs>
  <tableStyles count="0" defaultTableStyle="TableStyleMedium9" defaultPivotStyle="PivotStyleMedium4"/>
  <colors>
    <mruColors>
      <color rgb="FF3333CC"/>
      <color rgb="FF963633"/>
      <color rgb="FF367BCE"/>
      <color rgb="FFFFFF99"/>
      <color rgb="FFE7E200"/>
      <color rgb="FFCC00FF"/>
      <color rgb="FF999900"/>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GB"/>
              <a:t>Result</a:t>
            </a:r>
            <a:r>
              <a:rPr lang="en-GB" baseline="0"/>
              <a:t> - no electricity inflation</a:t>
            </a:r>
            <a:endParaRPr lang="en-GB"/>
          </a:p>
        </c:rich>
      </c:tx>
      <c:overlay val="0"/>
    </c:title>
    <c:autoTitleDeleted val="0"/>
    <c:plotArea>
      <c:layout>
        <c:manualLayout>
          <c:layoutTarget val="inner"/>
          <c:xMode val="edge"/>
          <c:yMode val="edge"/>
          <c:x val="0.10939913264976363"/>
          <c:y val="0.13731654009967695"/>
          <c:w val="0.571978366849482"/>
          <c:h val="0.72515209475167641"/>
        </c:manualLayout>
      </c:layout>
      <c:barChart>
        <c:barDir val="col"/>
        <c:grouping val="stacked"/>
        <c:varyColors val="0"/>
        <c:ser>
          <c:idx val="0"/>
          <c:order val="0"/>
          <c:tx>
            <c:strRef>
              <c:f>Customer!$B$76</c:f>
              <c:strCache>
                <c:ptCount val="1"/>
                <c:pt idx="0">
                  <c:v>EaaS Fee excl electricity</c:v>
                </c:pt>
              </c:strCache>
            </c:strRef>
          </c:tx>
          <c:spPr>
            <a:solidFill>
              <a:schemeClr val="tx2">
                <a:lumMod val="40000"/>
                <a:lumOff val="60000"/>
              </a:schemeClr>
            </a:solidFill>
            <a:ln>
              <a:solidFill>
                <a:sysClr val="windowText" lastClr="000000"/>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Customer!$C$76:$F$76</c:f>
              <c:numCache>
                <c:formatCode>#,##0</c:formatCode>
                <c:ptCount val="4"/>
                <c:pt idx="0">
                  <c:v>3483278.1746600126</c:v>
                </c:pt>
              </c:numCache>
            </c:numRef>
          </c:val>
          <c:extLst>
            <c:ext xmlns:c16="http://schemas.microsoft.com/office/drawing/2014/chart" uri="{C3380CC4-5D6E-409C-BE32-E72D297353CC}">
              <c16:uniqueId val="{00000000-DBFE-6E43-BBBA-3FFC1FE33176}"/>
            </c:ext>
          </c:extLst>
        </c:ser>
        <c:ser>
          <c:idx val="1"/>
          <c:order val="1"/>
          <c:tx>
            <c:strRef>
              <c:f>Customer!$B$77</c:f>
              <c:strCache>
                <c:ptCount val="1"/>
                <c:pt idx="0">
                  <c:v>Equipment &amp; installation inc financing</c:v>
                </c:pt>
              </c:strCache>
            </c:strRef>
          </c:tx>
          <c:spPr>
            <a:solidFill>
              <a:schemeClr val="bg1">
                <a:lumMod val="75000"/>
              </a:schemeClr>
            </a:solidFill>
            <a:ln>
              <a:solidFill>
                <a:sysClr val="windowText" lastClr="000000"/>
              </a:solid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FE-6E43-BBBA-3FFC1FE3317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Customer!$C$77:$F$77</c:f>
              <c:numCache>
                <c:formatCode>#,##0</c:formatCode>
                <c:ptCount val="4"/>
                <c:pt idx="1">
                  <c:v>1660622.2236453658</c:v>
                </c:pt>
                <c:pt idx="3">
                  <c:v>2087639.4644724014</c:v>
                </c:pt>
              </c:numCache>
            </c:numRef>
          </c:val>
          <c:extLst>
            <c:ext xmlns:c16="http://schemas.microsoft.com/office/drawing/2014/chart" uri="{C3380CC4-5D6E-409C-BE32-E72D297353CC}">
              <c16:uniqueId val="{00000002-DBFE-6E43-BBBA-3FFC1FE33176}"/>
            </c:ext>
          </c:extLst>
        </c:ser>
        <c:ser>
          <c:idx val="2"/>
          <c:order val="2"/>
          <c:tx>
            <c:strRef>
              <c:f>Customer!$B$78</c:f>
              <c:strCache>
                <c:ptCount val="1"/>
                <c:pt idx="0">
                  <c:v>Preventive maintenance</c:v>
                </c:pt>
              </c:strCache>
            </c:strRef>
          </c:tx>
          <c:spPr>
            <a:solidFill>
              <a:schemeClr val="accent2">
                <a:lumMod val="75000"/>
              </a:schemeClr>
            </a:solidFill>
            <a:ln>
              <a:solidFill>
                <a:sysClr val="windowText" lastClr="000000"/>
              </a:solidFill>
            </a:ln>
          </c:spPr>
          <c:invertIfNegative val="0"/>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Customer!$C$78:$F$78</c:f>
              <c:numCache>
                <c:formatCode>#,##0</c:formatCode>
                <c:ptCount val="4"/>
                <c:pt idx="1">
                  <c:v>378877.17267500609</c:v>
                </c:pt>
                <c:pt idx="2">
                  <c:v>454652.60721001175</c:v>
                </c:pt>
                <c:pt idx="3">
                  <c:v>454652.60721001175</c:v>
                </c:pt>
              </c:numCache>
            </c:numRef>
          </c:val>
          <c:extLst>
            <c:ext xmlns:c16="http://schemas.microsoft.com/office/drawing/2014/chart" uri="{C3380CC4-5D6E-409C-BE32-E72D297353CC}">
              <c16:uniqueId val="{00000003-DBFE-6E43-BBBA-3FFC1FE33176}"/>
            </c:ext>
          </c:extLst>
        </c:ser>
        <c:ser>
          <c:idx val="3"/>
          <c:order val="3"/>
          <c:tx>
            <c:strRef>
              <c:f>Customer!$B$79</c:f>
              <c:strCache>
                <c:ptCount val="1"/>
                <c:pt idx="0">
                  <c:v>Corrective maintenance</c:v>
                </c:pt>
              </c:strCache>
            </c:strRef>
          </c:tx>
          <c:spPr>
            <a:solidFill>
              <a:schemeClr val="accent2">
                <a:lumMod val="40000"/>
                <a:lumOff val="60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Customer!$C$79:$F$79</c:f>
              <c:numCache>
                <c:formatCode>#,##0</c:formatCode>
                <c:ptCount val="4"/>
                <c:pt idx="1">
                  <c:v>767226.27466689458</c:v>
                </c:pt>
                <c:pt idx="2">
                  <c:v>1262923.9089040693</c:v>
                </c:pt>
                <c:pt idx="3">
                  <c:v>909305.21442002349</c:v>
                </c:pt>
              </c:numCache>
            </c:numRef>
          </c:val>
          <c:extLst>
            <c:ext xmlns:c16="http://schemas.microsoft.com/office/drawing/2014/chart" uri="{C3380CC4-5D6E-409C-BE32-E72D297353CC}">
              <c16:uniqueId val="{00000004-DBFE-6E43-BBBA-3FFC1FE33176}"/>
            </c:ext>
          </c:extLst>
        </c:ser>
        <c:ser>
          <c:idx val="4"/>
          <c:order val="4"/>
          <c:tx>
            <c:strRef>
              <c:f>Customer!$B$80</c:f>
              <c:strCache>
                <c:ptCount val="1"/>
                <c:pt idx="0">
                  <c:v>Electricity costs</c:v>
                </c:pt>
              </c:strCache>
            </c:strRef>
          </c:tx>
          <c:spPr>
            <a:solidFill>
              <a:srgbClr val="FFFF99"/>
            </a:solidFill>
            <a:ln>
              <a:solidFill>
                <a:schemeClr val="tx1"/>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Customer!$C$80:$F$80</c:f>
              <c:numCache>
                <c:formatCode>#,##0</c:formatCode>
                <c:ptCount val="4"/>
                <c:pt idx="0">
                  <c:v>2168389.8346536173</c:v>
                </c:pt>
                <c:pt idx="1">
                  <c:v>3079113.5652081338</c:v>
                </c:pt>
                <c:pt idx="2">
                  <c:v>4250044.0759210875</c:v>
                </c:pt>
                <c:pt idx="3">
                  <c:v>2276809.3263862967</c:v>
                </c:pt>
              </c:numCache>
            </c:numRef>
          </c:val>
          <c:extLst>
            <c:ext xmlns:c16="http://schemas.microsoft.com/office/drawing/2014/chart" uri="{C3380CC4-5D6E-409C-BE32-E72D297353CC}">
              <c16:uniqueId val="{00000005-DBFE-6E43-BBBA-3FFC1FE33176}"/>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5"/>
          <c:order val="5"/>
          <c:tx>
            <c:strRef>
              <c:f>Customer!$B$81</c:f>
              <c:strCache>
                <c:ptCount val="1"/>
                <c:pt idx="0">
                  <c:v>Total</c:v>
                </c:pt>
              </c:strCache>
            </c:strRef>
          </c:tx>
          <c:spPr>
            <a:ln>
              <a:noFill/>
            </a:ln>
          </c:spPr>
          <c:marker>
            <c:symbol val="none"/>
          </c:marker>
          <c:dLbls>
            <c:numFmt formatCode="#,##0" sourceLinked="0"/>
            <c:spPr>
              <a:noFill/>
              <a:ln>
                <a:noFill/>
              </a:ln>
              <a:effectLst/>
            </c:spPr>
            <c:txPr>
              <a:bodyPr/>
              <a:lstStyle/>
              <a:p>
                <a:pPr>
                  <a:defRPr b="1"/>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Customer!$C$81:$F$81</c:f>
              <c:numCache>
                <c:formatCode>#,##0</c:formatCode>
                <c:ptCount val="4"/>
                <c:pt idx="0">
                  <c:v>5651668.0093136299</c:v>
                </c:pt>
                <c:pt idx="1">
                  <c:v>5885839.2361954004</c:v>
                </c:pt>
                <c:pt idx="2">
                  <c:v>5967620.5920351688</c:v>
                </c:pt>
                <c:pt idx="3">
                  <c:v>5728406.6124887336</c:v>
                </c:pt>
              </c:numCache>
            </c:numRef>
          </c:val>
          <c:smooth val="0"/>
          <c:extLst>
            <c:ext xmlns:c16="http://schemas.microsoft.com/office/drawing/2014/chart" uri="{C3380CC4-5D6E-409C-BE32-E72D297353CC}">
              <c16:uniqueId val="{00000006-DBFE-6E43-BBBA-3FFC1FE33176}"/>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9000000"/>
          <c:min val="0"/>
        </c:scaling>
        <c:delete val="0"/>
        <c:axPos val="l"/>
        <c:numFmt formatCode="#,##0" sourceLinked="0"/>
        <c:majorTickMark val="out"/>
        <c:minorTickMark val="none"/>
        <c:tickLblPos val="nextTo"/>
        <c:crossAx val="-2098794408"/>
        <c:crosses val="autoZero"/>
        <c:crossBetween val="between"/>
        <c:majorUnit val="2000000"/>
      </c:valAx>
    </c:plotArea>
    <c:legend>
      <c:legendPos val="r"/>
      <c:legendEntry>
        <c:idx val="5"/>
        <c:delete val="1"/>
      </c:legendEntry>
      <c:layout>
        <c:manualLayout>
          <c:xMode val="edge"/>
          <c:yMode val="edge"/>
          <c:x val="0.75879385184509707"/>
          <c:y val="0.25367307086614177"/>
          <c:w val="0.24090661182205972"/>
          <c:h val="0.4294826173907268"/>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GB"/>
              <a:t>Result</a:t>
            </a:r>
            <a:r>
              <a:rPr lang="en-GB" baseline="0"/>
              <a:t> - with electricity inflation</a:t>
            </a:r>
            <a:endParaRPr lang="en-GB"/>
          </a:p>
        </c:rich>
      </c:tx>
      <c:overlay val="0"/>
    </c:title>
    <c:autoTitleDeleted val="0"/>
    <c:plotArea>
      <c:layout>
        <c:manualLayout>
          <c:layoutTarget val="inner"/>
          <c:xMode val="edge"/>
          <c:yMode val="edge"/>
          <c:x val="0.10939913264976363"/>
          <c:y val="0.13226446490974922"/>
          <c:w val="0.65719222437554614"/>
          <c:h val="0.73020416900698371"/>
        </c:manualLayout>
      </c:layout>
      <c:barChart>
        <c:barDir val="col"/>
        <c:grouping val="stacked"/>
        <c:varyColors val="0"/>
        <c:ser>
          <c:idx val="0"/>
          <c:order val="0"/>
          <c:tx>
            <c:strRef>
              <c:f>Customer!$B$76</c:f>
              <c:strCache>
                <c:ptCount val="1"/>
                <c:pt idx="0">
                  <c:v>EaaS Fee excl electricity</c:v>
                </c:pt>
              </c:strCache>
            </c:strRef>
          </c:tx>
          <c:spPr>
            <a:solidFill>
              <a:schemeClr val="tx2">
                <a:lumMod val="40000"/>
                <a:lumOff val="60000"/>
              </a:schemeClr>
            </a:solidFill>
            <a:ln>
              <a:solidFill>
                <a:sysClr val="windowText" lastClr="000000"/>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Customer!$G$76:$J$76</c:f>
              <c:numCache>
                <c:formatCode>#,##0</c:formatCode>
                <c:ptCount val="4"/>
                <c:pt idx="0">
                  <c:v>3483278.1746600126</c:v>
                </c:pt>
              </c:numCache>
            </c:numRef>
          </c:val>
          <c:extLst>
            <c:ext xmlns:c16="http://schemas.microsoft.com/office/drawing/2014/chart" uri="{C3380CC4-5D6E-409C-BE32-E72D297353CC}">
              <c16:uniqueId val="{00000000-EC9D-B443-B10F-0C5B5E4D6286}"/>
            </c:ext>
          </c:extLst>
        </c:ser>
        <c:ser>
          <c:idx val="1"/>
          <c:order val="1"/>
          <c:tx>
            <c:strRef>
              <c:f>Customer!$B$77</c:f>
              <c:strCache>
                <c:ptCount val="1"/>
                <c:pt idx="0">
                  <c:v>Equipment &amp; installation inc financing</c:v>
                </c:pt>
              </c:strCache>
            </c:strRef>
          </c:tx>
          <c:spPr>
            <a:solidFill>
              <a:schemeClr val="bg1">
                <a:lumMod val="75000"/>
              </a:schemeClr>
            </a:solidFill>
            <a:ln>
              <a:solidFill>
                <a:sysClr val="windowText" lastClr="000000"/>
              </a:solid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D-B443-B10F-0C5B5E4D628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Customer!$G$77:$J$77</c:f>
              <c:numCache>
                <c:formatCode>#,##0</c:formatCode>
                <c:ptCount val="4"/>
                <c:pt idx="1">
                  <c:v>1660622.2236453658</c:v>
                </c:pt>
                <c:pt idx="3">
                  <c:v>2087639.4644724014</c:v>
                </c:pt>
              </c:numCache>
            </c:numRef>
          </c:val>
          <c:extLst>
            <c:ext xmlns:c16="http://schemas.microsoft.com/office/drawing/2014/chart" uri="{C3380CC4-5D6E-409C-BE32-E72D297353CC}">
              <c16:uniqueId val="{00000002-EC9D-B443-B10F-0C5B5E4D6286}"/>
            </c:ext>
          </c:extLst>
        </c:ser>
        <c:ser>
          <c:idx val="2"/>
          <c:order val="2"/>
          <c:tx>
            <c:strRef>
              <c:f>Customer!$B$78</c:f>
              <c:strCache>
                <c:ptCount val="1"/>
                <c:pt idx="0">
                  <c:v>Preventive maintenance</c:v>
                </c:pt>
              </c:strCache>
            </c:strRef>
          </c:tx>
          <c:spPr>
            <a:solidFill>
              <a:schemeClr val="accent2">
                <a:lumMod val="75000"/>
              </a:schemeClr>
            </a:solidFill>
            <a:ln>
              <a:solidFill>
                <a:sysClr val="windowText" lastClr="000000"/>
              </a:solidFill>
            </a:ln>
          </c:spPr>
          <c:invertIfNegative val="0"/>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Customer!$G$78:$J$78</c:f>
              <c:numCache>
                <c:formatCode>#,##0</c:formatCode>
                <c:ptCount val="4"/>
                <c:pt idx="1">
                  <c:v>378877.17267500609</c:v>
                </c:pt>
                <c:pt idx="2">
                  <c:v>454652.60721001175</c:v>
                </c:pt>
                <c:pt idx="3">
                  <c:v>454652.60721001175</c:v>
                </c:pt>
              </c:numCache>
            </c:numRef>
          </c:val>
          <c:extLst>
            <c:ext xmlns:c16="http://schemas.microsoft.com/office/drawing/2014/chart" uri="{C3380CC4-5D6E-409C-BE32-E72D297353CC}">
              <c16:uniqueId val="{00000003-EC9D-B443-B10F-0C5B5E4D6286}"/>
            </c:ext>
          </c:extLst>
        </c:ser>
        <c:ser>
          <c:idx val="3"/>
          <c:order val="3"/>
          <c:tx>
            <c:strRef>
              <c:f>Customer!$B$79</c:f>
              <c:strCache>
                <c:ptCount val="1"/>
                <c:pt idx="0">
                  <c:v>Corrective maintenance</c:v>
                </c:pt>
              </c:strCache>
            </c:strRef>
          </c:tx>
          <c:spPr>
            <a:solidFill>
              <a:schemeClr val="accent2">
                <a:lumMod val="40000"/>
                <a:lumOff val="60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Customer!$G$79:$J$79</c:f>
              <c:numCache>
                <c:formatCode>#,##0</c:formatCode>
                <c:ptCount val="4"/>
                <c:pt idx="1">
                  <c:v>767226.27466689458</c:v>
                </c:pt>
                <c:pt idx="2">
                  <c:v>1262923.9089040693</c:v>
                </c:pt>
                <c:pt idx="3">
                  <c:v>909305.21442002349</c:v>
                </c:pt>
              </c:numCache>
            </c:numRef>
          </c:val>
          <c:extLst>
            <c:ext xmlns:c16="http://schemas.microsoft.com/office/drawing/2014/chart" uri="{C3380CC4-5D6E-409C-BE32-E72D297353CC}">
              <c16:uniqueId val="{00000004-EC9D-B443-B10F-0C5B5E4D6286}"/>
            </c:ext>
          </c:extLst>
        </c:ser>
        <c:ser>
          <c:idx val="4"/>
          <c:order val="4"/>
          <c:tx>
            <c:strRef>
              <c:f>Customer!$B$80</c:f>
              <c:strCache>
                <c:ptCount val="1"/>
                <c:pt idx="0">
                  <c:v>Electricity costs</c:v>
                </c:pt>
              </c:strCache>
            </c:strRef>
          </c:tx>
          <c:spPr>
            <a:solidFill>
              <a:srgbClr val="FFFF99"/>
            </a:solidFill>
            <a:ln>
              <a:solidFill>
                <a:schemeClr val="tx1"/>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Customer!$G$80:$J$80</c:f>
              <c:numCache>
                <c:formatCode>#,##0</c:formatCode>
                <c:ptCount val="4"/>
                <c:pt idx="0">
                  <c:v>2190051.007766379</c:v>
                </c:pt>
                <c:pt idx="1">
                  <c:v>3109872.4310282562</c:v>
                </c:pt>
                <c:pt idx="2">
                  <c:v>4292499.9752221014</c:v>
                </c:pt>
                <c:pt idx="3">
                  <c:v>2299553.5581546966</c:v>
                </c:pt>
              </c:numCache>
            </c:numRef>
          </c:val>
          <c:extLst>
            <c:ext xmlns:c16="http://schemas.microsoft.com/office/drawing/2014/chart" uri="{C3380CC4-5D6E-409C-BE32-E72D297353CC}">
              <c16:uniqueId val="{00000005-EC9D-B443-B10F-0C5B5E4D6286}"/>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5"/>
          <c:order val="5"/>
          <c:tx>
            <c:strRef>
              <c:f>Customer!$B$81</c:f>
              <c:strCache>
                <c:ptCount val="1"/>
                <c:pt idx="0">
                  <c:v>Total</c:v>
                </c:pt>
              </c:strCache>
            </c:strRef>
          </c:tx>
          <c:spPr>
            <a:ln>
              <a:noFill/>
            </a:ln>
          </c:spPr>
          <c:marker>
            <c:symbol val="none"/>
          </c:marker>
          <c:dLbls>
            <c:numFmt formatCode="#,##0" sourceLinked="0"/>
            <c:spPr>
              <a:noFill/>
              <a:ln>
                <a:noFill/>
              </a:ln>
              <a:effectLst/>
            </c:spPr>
            <c:txPr>
              <a:bodyPr/>
              <a:lstStyle/>
              <a:p>
                <a:pPr>
                  <a:defRPr b="1"/>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Customer!$G$81:$J$81</c:f>
              <c:numCache>
                <c:formatCode>#,##0</c:formatCode>
                <c:ptCount val="4"/>
                <c:pt idx="0">
                  <c:v>5673329.1824263912</c:v>
                </c:pt>
                <c:pt idx="1">
                  <c:v>5916598.1020155232</c:v>
                </c:pt>
                <c:pt idx="2">
                  <c:v>6010076.4913361827</c:v>
                </c:pt>
                <c:pt idx="3">
                  <c:v>5751150.8442571331</c:v>
                </c:pt>
              </c:numCache>
            </c:numRef>
          </c:val>
          <c:smooth val="0"/>
          <c:extLst>
            <c:ext xmlns:c16="http://schemas.microsoft.com/office/drawing/2014/chart" uri="{C3380CC4-5D6E-409C-BE32-E72D297353CC}">
              <c16:uniqueId val="{00000006-EC9D-B443-B10F-0C5B5E4D6286}"/>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9000000"/>
          <c:min val="0"/>
        </c:scaling>
        <c:delete val="0"/>
        <c:axPos val="l"/>
        <c:numFmt formatCode="#,##0" sourceLinked="0"/>
        <c:majorTickMark val="out"/>
        <c:minorTickMark val="none"/>
        <c:tickLblPos val="nextTo"/>
        <c:crossAx val="-2098794408"/>
        <c:crosses val="autoZero"/>
        <c:crossBetween val="between"/>
        <c:majorUnit val="2000000"/>
      </c:valAx>
    </c:plotArea>
    <c:legend>
      <c:legendPos val="r"/>
      <c:legendEntry>
        <c:idx val="5"/>
        <c:delete val="1"/>
      </c:legendEntry>
      <c:layout>
        <c:manualLayout>
          <c:xMode val="edge"/>
          <c:yMode val="edge"/>
          <c:x val="0.75879385184509707"/>
          <c:y val="0.25367307086614177"/>
          <c:w val="0.23703694964392147"/>
          <c:h val="0.4294826173907268"/>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6474579503624"/>
          <c:y val="6.2217553352432627E-2"/>
          <c:w val="0.87750004648617097"/>
          <c:h val="0.8493184804913152"/>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Provider!#REF!</c:f>
            </c:numRef>
          </c:xVal>
          <c:yVal>
            <c:numRef>
              <c:f>Provider!$D$31:$DT$31</c:f>
              <c:numCache>
                <c:formatCode>#,##0_ ;[Red]\-#,##0\ </c:formatCode>
                <c:ptCount val="121"/>
                <c:pt idx="0">
                  <c:v>-517714.19999999995</c:v>
                </c:pt>
                <c:pt idx="1">
                  <c:v>-503742.74184112839</c:v>
                </c:pt>
                <c:pt idx="2">
                  <c:v>-489903.40051383886</c:v>
                </c:pt>
                <c:pt idx="3">
                  <c:v>-476195.13064094243</c:v>
                </c:pt>
                <c:pt idx="4">
                  <c:v>-462616.89463673002</c:v>
                </c:pt>
                <c:pt idx="5">
                  <c:v>-449167.66265025118</c:v>
                </c:pt>
                <c:pt idx="6">
                  <c:v>-435846.41250900156</c:v>
                </c:pt>
                <c:pt idx="7">
                  <c:v>-422652.12966301618</c:v>
                </c:pt>
                <c:pt idx="8">
                  <c:v>-409583.80712936621</c:v>
                </c:pt>
                <c:pt idx="9">
                  <c:v>-396640.44543705543</c:v>
                </c:pt>
                <c:pt idx="10">
                  <c:v>-383821.0525723141</c:v>
                </c:pt>
                <c:pt idx="11">
                  <c:v>-371124.64392428752</c:v>
                </c:pt>
                <c:pt idx="12">
                  <c:v>-358550.24223111582</c:v>
                </c:pt>
                <c:pt idx="13">
                  <c:v>-346096.87752640271</c:v>
                </c:pt>
                <c:pt idx="14">
                  <c:v>-333763.58708607021</c:v>
                </c:pt>
                <c:pt idx="15">
                  <c:v>-321549.41537559661</c:v>
                </c:pt>
                <c:pt idx="16">
                  <c:v>-309453.4139976349</c:v>
                </c:pt>
                <c:pt idx="17">
                  <c:v>-297474.64164000878</c:v>
                </c:pt>
                <c:pt idx="18">
                  <c:v>-285612.16402408411</c:v>
                </c:pt>
                <c:pt idx="19">
                  <c:v>-273865.0538535121</c:v>
                </c:pt>
                <c:pt idx="20">
                  <c:v>-262232.39076334267</c:v>
                </c:pt>
                <c:pt idx="21">
                  <c:v>-250713.26126950461</c:v>
                </c:pt>
                <c:pt idx="22">
                  <c:v>-239306.75871865006</c:v>
                </c:pt>
                <c:pt idx="23">
                  <c:v>-228011.98323836087</c:v>
                </c:pt>
                <c:pt idx="24">
                  <c:v>-216828.04168771399</c:v>
                </c:pt>
                <c:pt idx="25">
                  <c:v>-205754.0476082036</c:v>
                </c:pt>
                <c:pt idx="26">
                  <c:v>-194789.12117501703</c:v>
                </c:pt>
                <c:pt idx="27">
                  <c:v>-183932.38914866236</c:v>
                </c:pt>
                <c:pt idx="28">
                  <c:v>-173182.98482694494</c:v>
                </c:pt>
                <c:pt idx="29">
                  <c:v>-162540.04799729024</c:v>
                </c:pt>
                <c:pt idx="30">
                  <c:v>-152002.72488941078</c:v>
                </c:pt>
                <c:pt idx="31">
                  <c:v>-141570.16812831443</c:v>
                </c:pt>
                <c:pt idx="32">
                  <c:v>-131241.53668765191</c:v>
                </c:pt>
                <c:pt idx="33">
                  <c:v>-121015.99584340074</c:v>
                </c:pt>
                <c:pt idx="34">
                  <c:v>-110892.71712788346</c:v>
                </c:pt>
                <c:pt idx="35">
                  <c:v>-100870.87828411753</c:v>
                </c:pt>
                <c:pt idx="36">
                  <c:v>-90949.663220494826</c:v>
                </c:pt>
                <c:pt idx="37">
                  <c:v>-81128.26196578797</c:v>
                </c:pt>
                <c:pt idx="38">
                  <c:v>-71405.870624481438</c:v>
                </c:pt>
                <c:pt idx="39">
                  <c:v>-61781.691332425034</c:v>
                </c:pt>
                <c:pt idx="40">
                  <c:v>-52254.932212807376</c:v>
                </c:pt>
                <c:pt idx="41">
                  <c:v>-42824.807332447119</c:v>
                </c:pt>
                <c:pt idx="42">
                  <c:v>-33490.536658399695</c:v>
                </c:pt>
                <c:pt idx="43">
                  <c:v>-24251.346014877126</c:v>
                </c:pt>
                <c:pt idx="44">
                  <c:v>-15106.467040478936</c:v>
                </c:pt>
                <c:pt idx="45">
                  <c:v>-6055.1371457316363</c:v>
                </c:pt>
                <c:pt idx="46">
                  <c:v>2903.4005290652003</c:v>
                </c:pt>
                <c:pt idx="47">
                  <c:v>11769.897155688643</c:v>
                </c:pt>
                <c:pt idx="48">
                  <c:v>20545.098259539933</c:v>
                </c:pt>
                <c:pt idx="49">
                  <c:v>29229.743760892135</c:v>
                </c:pt>
                <c:pt idx="50">
                  <c:v>37824.568015839985</c:v>
                </c:pt>
                <c:pt idx="51">
                  <c:v>46330.299856954065</c:v>
                </c:pt>
                <c:pt idx="52">
                  <c:v>54747.662633641528</c:v>
                </c:pt>
                <c:pt idx="53">
                  <c:v>63077.374252215341</c:v>
                </c:pt>
                <c:pt idx="54">
                  <c:v>71320.147215674253</c:v>
                </c:pt>
                <c:pt idx="55">
                  <c:v>79476.688663195499</c:v>
                </c:pt>
                <c:pt idx="56">
                  <c:v>87547.700409342389</c:v>
                </c:pt>
                <c:pt idx="57">
                  <c:v>95533.878982988637</c:v>
                </c:pt>
                <c:pt idx="58">
                  <c:v>103435.91566596177</c:v>
                </c:pt>
                <c:pt idx="59">
                  <c:v>111254.49653140733</c:v>
                </c:pt>
                <c:pt idx="60">
                  <c:v>118990.30248187605</c:v>
                </c:pt>
                <c:pt idx="61">
                  <c:v>126644.00928713595</c:v>
                </c:pt>
                <c:pt idx="62">
                  <c:v>134216.28762171141</c:v>
                </c:pt>
                <c:pt idx="63">
                  <c:v>141707.80310215094</c:v>
                </c:pt>
                <c:pt idx="64">
                  <c:v>149119.21632402585</c:v>
                </c:pt>
                <c:pt idx="65">
                  <c:v>156451.18289866176</c:v>
                </c:pt>
                <c:pt idx="66">
                  <c:v>163704.35348960455</c:v>
                </c:pt>
                <c:pt idx="67">
                  <c:v>170879.3738488231</c:v>
                </c:pt>
                <c:pt idx="68">
                  <c:v>177976.88485265031</c:v>
                </c:pt>
                <c:pt idx="69">
                  <c:v>184997.52253746463</c:v>
                </c:pt>
                <c:pt idx="70">
                  <c:v>191941.91813511364</c:v>
                </c:pt>
                <c:pt idx="71">
                  <c:v>198810.69810808179</c:v>
                </c:pt>
                <c:pt idx="72">
                  <c:v>205604.48418440405</c:v>
                </c:pt>
                <c:pt idx="73">
                  <c:v>212323.89339232715</c:v>
                </c:pt>
                <c:pt idx="74">
                  <c:v>218969.53809472057</c:v>
                </c:pt>
                <c:pt idx="75">
                  <c:v>225542.02602323864</c:v>
                </c:pt>
                <c:pt idx="76">
                  <c:v>232041.96031223593</c:v>
                </c:pt>
                <c:pt idx="77">
                  <c:v>238469.93953243745</c:v>
                </c:pt>
                <c:pt idx="78">
                  <c:v>244826.55772436559</c:v>
                </c:pt>
                <c:pt idx="79">
                  <c:v>251112.40443152536</c:v>
                </c:pt>
                <c:pt idx="80">
                  <c:v>257328.06473334983</c:v>
                </c:pt>
                <c:pt idx="81">
                  <c:v>263474.11927790754</c:v>
                </c:pt>
                <c:pt idx="82">
                  <c:v>269551.14431437326</c:v>
                </c:pt>
                <c:pt idx="83">
                  <c:v>275559.71172526421</c:v>
                </c:pt>
                <c:pt idx="84">
                  <c:v>281500.38905844319</c:v>
                </c:pt>
                <c:pt idx="85">
                  <c:v>287373.73955889035</c:v>
                </c:pt>
                <c:pt idx="86">
                  <c:v>293180.32220024534</c:v>
                </c:pt>
                <c:pt idx="87">
                  <c:v>298920.69171612122</c:v>
                </c:pt>
                <c:pt idx="88">
                  <c:v>304595.39863119216</c:v>
                </c:pt>
                <c:pt idx="89">
                  <c:v>310204.98929205624</c:v>
                </c:pt>
                <c:pt idx="90">
                  <c:v>315750.00589787518</c:v>
                </c:pt>
                <c:pt idx="91">
                  <c:v>321230.98653079243</c:v>
                </c:pt>
                <c:pt idx="92">
                  <c:v>326648.46518613142</c:v>
                </c:pt>
                <c:pt idx="93">
                  <c:v>332002.97180237516</c:v>
                </c:pt>
                <c:pt idx="94">
                  <c:v>337295.03229092929</c:v>
                </c:pt>
                <c:pt idx="95">
                  <c:v>342525.1685656698</c:v>
                </c:pt>
                <c:pt idx="96">
                  <c:v>347693.89857227704</c:v>
                </c:pt>
                <c:pt idx="97">
                  <c:v>352801.7363173574</c:v>
                </c:pt>
                <c:pt idx="98">
                  <c:v>357849.19189735455</c:v>
                </c:pt>
                <c:pt idx="99">
                  <c:v>362836.77152725158</c:v>
                </c:pt>
                <c:pt idx="100">
                  <c:v>367764.97756906523</c:v>
                </c:pt>
                <c:pt idx="101">
                  <c:v>372634.30856013432</c:v>
                </c:pt>
                <c:pt idx="102">
                  <c:v>377445.25924120314</c:v>
                </c:pt>
                <c:pt idx="103">
                  <c:v>382198.32058430213</c:v>
                </c:pt>
                <c:pt idx="104">
                  <c:v>386893.97982042644</c:v>
                </c:pt>
                <c:pt idx="105">
                  <c:v>391532.7204670143</c:v>
                </c:pt>
                <c:pt idx="106">
                  <c:v>396115.02235522674</c:v>
                </c:pt>
                <c:pt idx="107">
                  <c:v>400641.36165702983</c:v>
                </c:pt>
                <c:pt idx="108">
                  <c:v>405112.21091208071</c:v>
                </c:pt>
                <c:pt idx="109">
                  <c:v>409528.03905441932</c:v>
                </c:pt>
                <c:pt idx="110">
                  <c:v>503569.75376527122</c:v>
                </c:pt>
                <c:pt idx="111">
                  <c:v>503569.75376527122</c:v>
                </c:pt>
                <c:pt idx="112">
                  <c:v>503569.75376527122</c:v>
                </c:pt>
                <c:pt idx="113">
                  <c:v>503569.75376527122</c:v>
                </c:pt>
                <c:pt idx="114">
                  <c:v>503569.75376527122</c:v>
                </c:pt>
                <c:pt idx="115">
                  <c:v>503569.75376527122</c:v>
                </c:pt>
                <c:pt idx="116">
                  <c:v>503569.75376527122</c:v>
                </c:pt>
                <c:pt idx="117">
                  <c:v>503569.75376527122</c:v>
                </c:pt>
                <c:pt idx="118">
                  <c:v>503569.75376527122</c:v>
                </c:pt>
                <c:pt idx="119">
                  <c:v>503569.75376527122</c:v>
                </c:pt>
                <c:pt idx="120">
                  <c:v>503569.75376527122</c:v>
                </c:pt>
              </c:numCache>
            </c:numRef>
          </c:yVal>
          <c:smooth val="0"/>
          <c:extLst>
            <c:ext xmlns:c16="http://schemas.microsoft.com/office/drawing/2014/chart" uri="{C3380CC4-5D6E-409C-BE32-E72D297353CC}">
              <c16:uniqueId val="{00000000-7BF0-42E0-8B71-6F81DC030C3B}"/>
            </c:ext>
          </c:extLst>
        </c:ser>
        <c:dLbls>
          <c:showLegendKey val="0"/>
          <c:showVal val="0"/>
          <c:showCatName val="0"/>
          <c:showSerName val="0"/>
          <c:showPercent val="0"/>
          <c:showBubbleSize val="0"/>
        </c:dLbls>
        <c:axId val="303559880"/>
        <c:axId val="303554632"/>
      </c:scatterChart>
      <c:valAx>
        <c:axId val="303559880"/>
        <c:scaling>
          <c:orientation val="minMax"/>
          <c:max val="84"/>
          <c:min val="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303554632"/>
        <c:crosses val="autoZero"/>
        <c:crossBetween val="midCat"/>
      </c:valAx>
      <c:valAx>
        <c:axId val="303554632"/>
        <c:scaling>
          <c:orientation val="minMax"/>
        </c:scaling>
        <c:delete val="0"/>
        <c:axPos val="l"/>
        <c:numFmt formatCode="#,##0_ ;[Red]\-#,##0\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303559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GB"/>
              <a:t>Result</a:t>
            </a:r>
            <a:r>
              <a:rPr lang="en-GB" baseline="0"/>
              <a:t> for 110 month contract - no electricity inflation</a:t>
            </a:r>
            <a:endParaRPr lang="en-GB"/>
          </a:p>
        </c:rich>
      </c:tx>
      <c:overlay val="0"/>
    </c:title>
    <c:autoTitleDeleted val="0"/>
    <c:plotArea>
      <c:layout>
        <c:manualLayout>
          <c:layoutTarget val="inner"/>
          <c:xMode val="edge"/>
          <c:yMode val="edge"/>
          <c:x val="0.10939913264976363"/>
          <c:y val="0.13731654009967695"/>
          <c:w val="0.571978366849482"/>
          <c:h val="0.72515209475167641"/>
        </c:manualLayout>
      </c:layout>
      <c:barChart>
        <c:barDir val="col"/>
        <c:grouping val="stacked"/>
        <c:varyColors val="0"/>
        <c:ser>
          <c:idx val="0"/>
          <c:order val="0"/>
          <c:tx>
            <c:strRef>
              <c:f>Customer!$B$76</c:f>
              <c:strCache>
                <c:ptCount val="1"/>
                <c:pt idx="0">
                  <c:v>EaaS Fee excl electricity</c:v>
                </c:pt>
              </c:strCache>
            </c:strRef>
          </c:tx>
          <c:spPr>
            <a:solidFill>
              <a:schemeClr val="tx2">
                <a:lumMod val="40000"/>
                <a:lumOff val="60000"/>
              </a:schemeClr>
            </a:solidFill>
            <a:ln>
              <a:solidFill>
                <a:sysClr val="windowText" lastClr="000000"/>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Customer!$C$76:$F$76</c:f>
              <c:numCache>
                <c:formatCode>#,##0</c:formatCode>
                <c:ptCount val="4"/>
                <c:pt idx="0">
                  <c:v>3483278.1746600126</c:v>
                </c:pt>
              </c:numCache>
            </c:numRef>
          </c:val>
          <c:extLst>
            <c:ext xmlns:c16="http://schemas.microsoft.com/office/drawing/2014/chart" uri="{C3380CC4-5D6E-409C-BE32-E72D297353CC}">
              <c16:uniqueId val="{00000000-A6A0-4C4C-B8BA-310A3CD458D1}"/>
            </c:ext>
          </c:extLst>
        </c:ser>
        <c:ser>
          <c:idx val="1"/>
          <c:order val="1"/>
          <c:tx>
            <c:strRef>
              <c:f>Customer!$B$77</c:f>
              <c:strCache>
                <c:ptCount val="1"/>
                <c:pt idx="0">
                  <c:v>Equipment &amp; installation inc financing</c:v>
                </c:pt>
              </c:strCache>
            </c:strRef>
          </c:tx>
          <c:spPr>
            <a:solidFill>
              <a:schemeClr val="bg1">
                <a:lumMod val="75000"/>
              </a:schemeClr>
            </a:solidFill>
            <a:ln>
              <a:solidFill>
                <a:sysClr val="windowText" lastClr="000000"/>
              </a:solid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A0-4C4C-B8BA-310A3CD458D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Customer!$C$77:$F$77</c:f>
              <c:numCache>
                <c:formatCode>#,##0</c:formatCode>
                <c:ptCount val="4"/>
                <c:pt idx="1">
                  <c:v>1660622.2236453658</c:v>
                </c:pt>
                <c:pt idx="3">
                  <c:v>2087639.4644724014</c:v>
                </c:pt>
              </c:numCache>
            </c:numRef>
          </c:val>
          <c:extLst>
            <c:ext xmlns:c16="http://schemas.microsoft.com/office/drawing/2014/chart" uri="{C3380CC4-5D6E-409C-BE32-E72D297353CC}">
              <c16:uniqueId val="{00000002-A6A0-4C4C-B8BA-310A3CD458D1}"/>
            </c:ext>
          </c:extLst>
        </c:ser>
        <c:ser>
          <c:idx val="2"/>
          <c:order val="2"/>
          <c:tx>
            <c:strRef>
              <c:f>Customer!$B$78</c:f>
              <c:strCache>
                <c:ptCount val="1"/>
                <c:pt idx="0">
                  <c:v>Preventive maintenance</c:v>
                </c:pt>
              </c:strCache>
            </c:strRef>
          </c:tx>
          <c:spPr>
            <a:solidFill>
              <a:schemeClr val="accent2">
                <a:lumMod val="75000"/>
              </a:schemeClr>
            </a:solidFill>
            <a:ln>
              <a:solidFill>
                <a:sysClr val="windowText" lastClr="000000"/>
              </a:solidFill>
            </a:ln>
          </c:spPr>
          <c:invertIfNegative val="0"/>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Customer!$C$78:$F$78</c:f>
              <c:numCache>
                <c:formatCode>#,##0</c:formatCode>
                <c:ptCount val="4"/>
                <c:pt idx="1">
                  <c:v>378877.17267500609</c:v>
                </c:pt>
                <c:pt idx="2">
                  <c:v>454652.60721001175</c:v>
                </c:pt>
                <c:pt idx="3">
                  <c:v>454652.60721001175</c:v>
                </c:pt>
              </c:numCache>
            </c:numRef>
          </c:val>
          <c:extLst>
            <c:ext xmlns:c16="http://schemas.microsoft.com/office/drawing/2014/chart" uri="{C3380CC4-5D6E-409C-BE32-E72D297353CC}">
              <c16:uniqueId val="{00000003-A6A0-4C4C-B8BA-310A3CD458D1}"/>
            </c:ext>
          </c:extLst>
        </c:ser>
        <c:ser>
          <c:idx val="3"/>
          <c:order val="3"/>
          <c:tx>
            <c:strRef>
              <c:f>Customer!$B$79</c:f>
              <c:strCache>
                <c:ptCount val="1"/>
                <c:pt idx="0">
                  <c:v>Corrective maintenance</c:v>
                </c:pt>
              </c:strCache>
            </c:strRef>
          </c:tx>
          <c:spPr>
            <a:solidFill>
              <a:schemeClr val="accent2">
                <a:lumMod val="40000"/>
                <a:lumOff val="60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Customer!$C$79:$F$79</c:f>
              <c:numCache>
                <c:formatCode>#,##0</c:formatCode>
                <c:ptCount val="4"/>
                <c:pt idx="1">
                  <c:v>767226.27466689458</c:v>
                </c:pt>
                <c:pt idx="2">
                  <c:v>1262923.9089040693</c:v>
                </c:pt>
                <c:pt idx="3">
                  <c:v>909305.21442002349</c:v>
                </c:pt>
              </c:numCache>
            </c:numRef>
          </c:val>
          <c:extLst>
            <c:ext xmlns:c16="http://schemas.microsoft.com/office/drawing/2014/chart" uri="{C3380CC4-5D6E-409C-BE32-E72D297353CC}">
              <c16:uniqueId val="{00000004-A6A0-4C4C-B8BA-310A3CD458D1}"/>
            </c:ext>
          </c:extLst>
        </c:ser>
        <c:ser>
          <c:idx val="4"/>
          <c:order val="4"/>
          <c:tx>
            <c:strRef>
              <c:f>Customer!$B$80</c:f>
              <c:strCache>
                <c:ptCount val="1"/>
                <c:pt idx="0">
                  <c:v>Electricity costs</c:v>
                </c:pt>
              </c:strCache>
            </c:strRef>
          </c:tx>
          <c:spPr>
            <a:solidFill>
              <a:srgbClr val="FFFF99"/>
            </a:solidFill>
            <a:ln>
              <a:solidFill>
                <a:schemeClr val="tx1"/>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Customer!$C$80:$F$80</c:f>
              <c:numCache>
                <c:formatCode>#,##0</c:formatCode>
                <c:ptCount val="4"/>
                <c:pt idx="0">
                  <c:v>2168389.8346536173</c:v>
                </c:pt>
                <c:pt idx="1">
                  <c:v>3079113.5652081338</c:v>
                </c:pt>
                <c:pt idx="2">
                  <c:v>4250044.0759210875</c:v>
                </c:pt>
                <c:pt idx="3">
                  <c:v>2276809.3263862967</c:v>
                </c:pt>
              </c:numCache>
            </c:numRef>
          </c:val>
          <c:extLst>
            <c:ext xmlns:c16="http://schemas.microsoft.com/office/drawing/2014/chart" uri="{C3380CC4-5D6E-409C-BE32-E72D297353CC}">
              <c16:uniqueId val="{00000005-A6A0-4C4C-B8BA-310A3CD458D1}"/>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5"/>
          <c:order val="5"/>
          <c:tx>
            <c:strRef>
              <c:f>Customer!$B$81</c:f>
              <c:strCache>
                <c:ptCount val="1"/>
                <c:pt idx="0">
                  <c:v>Total</c:v>
                </c:pt>
              </c:strCache>
            </c:strRef>
          </c:tx>
          <c:spPr>
            <a:ln>
              <a:noFill/>
            </a:ln>
          </c:spPr>
          <c:marker>
            <c:symbol val="none"/>
          </c:marker>
          <c:dLbls>
            <c:numFmt formatCode="#,##0" sourceLinked="0"/>
            <c:spPr>
              <a:noFill/>
              <a:ln>
                <a:noFill/>
              </a:ln>
              <a:effectLst/>
            </c:spPr>
            <c:txPr>
              <a:bodyPr/>
              <a:lstStyle/>
              <a:p>
                <a:pPr>
                  <a:defRPr b="1"/>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Customer!$C$75:$F$75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Customer!$C$81:$F$81</c:f>
              <c:numCache>
                <c:formatCode>#,##0</c:formatCode>
                <c:ptCount val="4"/>
                <c:pt idx="0">
                  <c:v>5651668.0093136299</c:v>
                </c:pt>
                <c:pt idx="1">
                  <c:v>5885839.2361954004</c:v>
                </c:pt>
                <c:pt idx="2">
                  <c:v>5967620.5920351688</c:v>
                </c:pt>
                <c:pt idx="3">
                  <c:v>5728406.6124887336</c:v>
                </c:pt>
              </c:numCache>
            </c:numRef>
          </c:val>
          <c:smooth val="0"/>
          <c:extLst>
            <c:ext xmlns:c16="http://schemas.microsoft.com/office/drawing/2014/chart" uri="{C3380CC4-5D6E-409C-BE32-E72D297353CC}">
              <c16:uniqueId val="{00000006-A6A0-4C4C-B8BA-310A3CD458D1}"/>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9000000"/>
          <c:min val="0"/>
        </c:scaling>
        <c:delete val="0"/>
        <c:axPos val="l"/>
        <c:numFmt formatCode="#,##0" sourceLinked="0"/>
        <c:majorTickMark val="out"/>
        <c:minorTickMark val="none"/>
        <c:tickLblPos val="nextTo"/>
        <c:crossAx val="-2098794408"/>
        <c:crosses val="autoZero"/>
        <c:crossBetween val="between"/>
        <c:majorUnit val="2000000"/>
      </c:valAx>
    </c:plotArea>
    <c:legend>
      <c:legendPos val="r"/>
      <c:legendEntry>
        <c:idx val="5"/>
        <c:delete val="1"/>
      </c:legendEntry>
      <c:layout>
        <c:manualLayout>
          <c:xMode val="edge"/>
          <c:yMode val="edge"/>
          <c:x val="0.75879385184509707"/>
          <c:y val="0.25367307086614177"/>
          <c:w val="0.24090661182205972"/>
          <c:h val="0.4294826173907268"/>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GB"/>
              <a:t>Result</a:t>
            </a:r>
            <a:r>
              <a:rPr lang="en-GB" baseline="0"/>
              <a:t> - with electricity inflation</a:t>
            </a:r>
            <a:endParaRPr lang="en-GB"/>
          </a:p>
        </c:rich>
      </c:tx>
      <c:overlay val="0"/>
    </c:title>
    <c:autoTitleDeleted val="0"/>
    <c:plotArea>
      <c:layout>
        <c:manualLayout>
          <c:layoutTarget val="inner"/>
          <c:xMode val="edge"/>
          <c:yMode val="edge"/>
          <c:x val="0.10939913264976363"/>
          <c:y val="0.13226446490974922"/>
          <c:w val="0.65719222437554614"/>
          <c:h val="0.73020416900698371"/>
        </c:manualLayout>
      </c:layout>
      <c:barChart>
        <c:barDir val="col"/>
        <c:grouping val="stacked"/>
        <c:varyColors val="0"/>
        <c:ser>
          <c:idx val="0"/>
          <c:order val="0"/>
          <c:tx>
            <c:strRef>
              <c:f>Customer!$B$76</c:f>
              <c:strCache>
                <c:ptCount val="1"/>
                <c:pt idx="0">
                  <c:v>EaaS Fee excl electricity</c:v>
                </c:pt>
              </c:strCache>
            </c:strRef>
          </c:tx>
          <c:spPr>
            <a:solidFill>
              <a:schemeClr val="tx2">
                <a:lumMod val="40000"/>
                <a:lumOff val="60000"/>
              </a:schemeClr>
            </a:solidFill>
            <a:ln>
              <a:solidFill>
                <a:sysClr val="windowText" lastClr="000000"/>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Customer!$G$76:$J$76</c:f>
              <c:numCache>
                <c:formatCode>#,##0</c:formatCode>
                <c:ptCount val="4"/>
                <c:pt idx="0">
                  <c:v>3483278.1746600126</c:v>
                </c:pt>
              </c:numCache>
            </c:numRef>
          </c:val>
          <c:extLst>
            <c:ext xmlns:c16="http://schemas.microsoft.com/office/drawing/2014/chart" uri="{C3380CC4-5D6E-409C-BE32-E72D297353CC}">
              <c16:uniqueId val="{00000000-C030-DE45-AA30-FBD9447C5EA8}"/>
            </c:ext>
          </c:extLst>
        </c:ser>
        <c:ser>
          <c:idx val="1"/>
          <c:order val="1"/>
          <c:tx>
            <c:strRef>
              <c:f>Customer!$B$77</c:f>
              <c:strCache>
                <c:ptCount val="1"/>
                <c:pt idx="0">
                  <c:v>Equipment &amp; installation inc financing</c:v>
                </c:pt>
              </c:strCache>
            </c:strRef>
          </c:tx>
          <c:spPr>
            <a:solidFill>
              <a:schemeClr val="bg1">
                <a:lumMod val="75000"/>
              </a:schemeClr>
            </a:solidFill>
            <a:ln>
              <a:solidFill>
                <a:sysClr val="windowText" lastClr="000000"/>
              </a:solid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0-DE45-AA30-FBD9447C5EA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Customer!$G$77:$J$77</c:f>
              <c:numCache>
                <c:formatCode>#,##0</c:formatCode>
                <c:ptCount val="4"/>
                <c:pt idx="1">
                  <c:v>1660622.2236453658</c:v>
                </c:pt>
                <c:pt idx="3">
                  <c:v>2087639.4644724014</c:v>
                </c:pt>
              </c:numCache>
            </c:numRef>
          </c:val>
          <c:extLst>
            <c:ext xmlns:c16="http://schemas.microsoft.com/office/drawing/2014/chart" uri="{C3380CC4-5D6E-409C-BE32-E72D297353CC}">
              <c16:uniqueId val="{00000002-C030-DE45-AA30-FBD9447C5EA8}"/>
            </c:ext>
          </c:extLst>
        </c:ser>
        <c:ser>
          <c:idx val="2"/>
          <c:order val="2"/>
          <c:tx>
            <c:strRef>
              <c:f>Customer!$B$78</c:f>
              <c:strCache>
                <c:ptCount val="1"/>
                <c:pt idx="0">
                  <c:v>Preventive maintenance</c:v>
                </c:pt>
              </c:strCache>
            </c:strRef>
          </c:tx>
          <c:spPr>
            <a:solidFill>
              <a:schemeClr val="accent2">
                <a:lumMod val="75000"/>
              </a:schemeClr>
            </a:solidFill>
            <a:ln>
              <a:solidFill>
                <a:sysClr val="windowText" lastClr="000000"/>
              </a:solidFill>
            </a:ln>
          </c:spPr>
          <c:invertIfNegative val="0"/>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Customer!$G$78:$J$78</c:f>
              <c:numCache>
                <c:formatCode>#,##0</c:formatCode>
                <c:ptCount val="4"/>
                <c:pt idx="1">
                  <c:v>378877.17267500609</c:v>
                </c:pt>
                <c:pt idx="2">
                  <c:v>454652.60721001175</c:v>
                </c:pt>
                <c:pt idx="3">
                  <c:v>454652.60721001175</c:v>
                </c:pt>
              </c:numCache>
            </c:numRef>
          </c:val>
          <c:extLst>
            <c:ext xmlns:c16="http://schemas.microsoft.com/office/drawing/2014/chart" uri="{C3380CC4-5D6E-409C-BE32-E72D297353CC}">
              <c16:uniqueId val="{00000003-C030-DE45-AA30-FBD9447C5EA8}"/>
            </c:ext>
          </c:extLst>
        </c:ser>
        <c:ser>
          <c:idx val="3"/>
          <c:order val="3"/>
          <c:tx>
            <c:strRef>
              <c:f>Customer!$B$79</c:f>
              <c:strCache>
                <c:ptCount val="1"/>
                <c:pt idx="0">
                  <c:v>Corrective maintenance</c:v>
                </c:pt>
              </c:strCache>
            </c:strRef>
          </c:tx>
          <c:spPr>
            <a:solidFill>
              <a:schemeClr val="accent2">
                <a:lumMod val="40000"/>
                <a:lumOff val="60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Customer!$G$79:$J$79</c:f>
              <c:numCache>
                <c:formatCode>#,##0</c:formatCode>
                <c:ptCount val="4"/>
                <c:pt idx="1">
                  <c:v>767226.27466689458</c:v>
                </c:pt>
                <c:pt idx="2">
                  <c:v>1262923.9089040693</c:v>
                </c:pt>
                <c:pt idx="3">
                  <c:v>909305.21442002349</c:v>
                </c:pt>
              </c:numCache>
            </c:numRef>
          </c:val>
          <c:extLst>
            <c:ext xmlns:c16="http://schemas.microsoft.com/office/drawing/2014/chart" uri="{C3380CC4-5D6E-409C-BE32-E72D297353CC}">
              <c16:uniqueId val="{00000004-C030-DE45-AA30-FBD9447C5EA8}"/>
            </c:ext>
          </c:extLst>
        </c:ser>
        <c:ser>
          <c:idx val="4"/>
          <c:order val="4"/>
          <c:tx>
            <c:strRef>
              <c:f>Customer!$B$80</c:f>
              <c:strCache>
                <c:ptCount val="1"/>
                <c:pt idx="0">
                  <c:v>Electricity costs</c:v>
                </c:pt>
              </c:strCache>
            </c:strRef>
          </c:tx>
          <c:spPr>
            <a:solidFill>
              <a:srgbClr val="FFFF99"/>
            </a:solidFill>
            <a:ln>
              <a:solidFill>
                <a:schemeClr val="tx1"/>
              </a:solidFill>
            </a:ln>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Customer!$G$80:$J$80</c:f>
              <c:numCache>
                <c:formatCode>#,##0</c:formatCode>
                <c:ptCount val="4"/>
                <c:pt idx="0">
                  <c:v>2190051.007766379</c:v>
                </c:pt>
                <c:pt idx="1">
                  <c:v>3109872.4310282562</c:v>
                </c:pt>
                <c:pt idx="2">
                  <c:v>4292499.9752221014</c:v>
                </c:pt>
                <c:pt idx="3">
                  <c:v>2299553.5581546966</c:v>
                </c:pt>
              </c:numCache>
            </c:numRef>
          </c:val>
          <c:extLst>
            <c:ext xmlns:c16="http://schemas.microsoft.com/office/drawing/2014/chart" uri="{C3380CC4-5D6E-409C-BE32-E72D297353CC}">
              <c16:uniqueId val="{00000005-C030-DE45-AA30-FBD9447C5EA8}"/>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5"/>
          <c:order val="5"/>
          <c:tx>
            <c:strRef>
              <c:f>Customer!$B$81</c:f>
              <c:strCache>
                <c:ptCount val="1"/>
                <c:pt idx="0">
                  <c:v>Total</c:v>
                </c:pt>
              </c:strCache>
            </c:strRef>
          </c:tx>
          <c:spPr>
            <a:ln>
              <a:noFill/>
            </a:ln>
          </c:spPr>
          <c:marker>
            <c:symbol val="none"/>
          </c:marker>
          <c:dLbls>
            <c:numFmt formatCode="#,##0" sourceLinked="0"/>
            <c:spPr>
              <a:noFill/>
              <a:ln>
                <a:noFill/>
              </a:ln>
              <a:effectLst/>
            </c:spPr>
            <c:txPr>
              <a:bodyPr/>
              <a:lstStyle/>
              <a:p>
                <a:pPr>
                  <a:defRPr b="1"/>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Customer!$G$75:$J$75</c:f>
              <c:strCache>
                <c:ptCount val="4"/>
                <c:pt idx="0">
                  <c:v>Scenario 1 - EaaS - High-efficiency</c:v>
                </c:pt>
                <c:pt idx="1">
                  <c:v>Scenario 2 - New purchase - Medium-efficiency</c:v>
                </c:pt>
                <c:pt idx="2">
                  <c:v>Scenario 3 - Old system - Low-efficiency</c:v>
                </c:pt>
                <c:pt idx="3">
                  <c:v>Scenario 4 - New purchase - High-efficiency</c:v>
                </c:pt>
              </c:strCache>
            </c:strRef>
          </c:cat>
          <c:val>
            <c:numRef>
              <c:f>Customer!$G$81:$J$81</c:f>
              <c:numCache>
                <c:formatCode>#,##0</c:formatCode>
                <c:ptCount val="4"/>
                <c:pt idx="0">
                  <c:v>5673329.1824263912</c:v>
                </c:pt>
                <c:pt idx="1">
                  <c:v>5916598.1020155232</c:v>
                </c:pt>
                <c:pt idx="2">
                  <c:v>6010076.4913361827</c:v>
                </c:pt>
                <c:pt idx="3">
                  <c:v>5751150.8442571331</c:v>
                </c:pt>
              </c:numCache>
            </c:numRef>
          </c:val>
          <c:smooth val="0"/>
          <c:extLst>
            <c:ext xmlns:c16="http://schemas.microsoft.com/office/drawing/2014/chart" uri="{C3380CC4-5D6E-409C-BE32-E72D297353CC}">
              <c16:uniqueId val="{00000006-C030-DE45-AA30-FBD9447C5EA8}"/>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9000000"/>
          <c:min val="0"/>
        </c:scaling>
        <c:delete val="0"/>
        <c:axPos val="l"/>
        <c:numFmt formatCode="#,##0" sourceLinked="0"/>
        <c:majorTickMark val="out"/>
        <c:minorTickMark val="none"/>
        <c:tickLblPos val="nextTo"/>
        <c:crossAx val="-2098794408"/>
        <c:crosses val="autoZero"/>
        <c:crossBetween val="between"/>
        <c:majorUnit val="2000000"/>
      </c:valAx>
    </c:plotArea>
    <c:legend>
      <c:legendPos val="r"/>
      <c:legendEntry>
        <c:idx val="5"/>
        <c:delete val="1"/>
      </c:legendEntry>
      <c:layout>
        <c:manualLayout>
          <c:xMode val="edge"/>
          <c:yMode val="edge"/>
          <c:x val="0.75879385184509707"/>
          <c:y val="0.25367307086614177"/>
          <c:w val="0.23703694964392147"/>
          <c:h val="0.4294826173907268"/>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Pricing!$A$13</c:f>
          <c:strCache>
            <c:ptCount val="1"/>
            <c:pt idx="0">
              <c:v>Price per Unit 1</c:v>
            </c:pt>
          </c:strCache>
        </c:strRef>
      </c:tx>
      <c:overlay val="0"/>
    </c:title>
    <c:autoTitleDeleted val="0"/>
    <c:plotArea>
      <c:layout>
        <c:manualLayout>
          <c:layoutTarget val="inner"/>
          <c:xMode val="edge"/>
          <c:yMode val="edge"/>
          <c:x val="0.10939913264976363"/>
          <c:y val="8.4624510041971621E-2"/>
          <c:w val="0.65719222437554614"/>
          <c:h val="0.77784415748031499"/>
        </c:manualLayout>
      </c:layout>
      <c:barChart>
        <c:barDir val="col"/>
        <c:grouping val="stacked"/>
        <c:varyColors val="0"/>
        <c:ser>
          <c:idx val="0"/>
          <c:order val="0"/>
          <c:tx>
            <c:v>Electricity, price per unit</c:v>
          </c:tx>
          <c:spPr>
            <a:solidFill>
              <a:schemeClr val="tx2">
                <a:lumMod val="40000"/>
                <a:lumOff val="60000"/>
              </a:schemeClr>
            </a:solidFill>
            <a:ln>
              <a:solidFill>
                <a:sysClr val="windowText" lastClr="000000"/>
              </a:solidFill>
            </a:ln>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(Pricing!$B$36,Pricing!$B$15)</c:f>
              <c:numCache>
                <c:formatCode>0.0000</c:formatCode>
                <c:ptCount val="2"/>
                <c:pt idx="0" formatCode="0.00000">
                  <c:v>8.3999999999999991E-2</c:v>
                </c:pt>
                <c:pt idx="1">
                  <c:v>8.5128791413365906E-2</c:v>
                </c:pt>
              </c:numCache>
            </c:numRef>
          </c:val>
          <c:extLst>
            <c:ext xmlns:c16="http://schemas.microsoft.com/office/drawing/2014/chart" uri="{C3380CC4-5D6E-409C-BE32-E72D297353CC}">
              <c16:uniqueId val="{00000000-7080-DF4B-A349-008AC543773D}"/>
            </c:ext>
          </c:extLst>
        </c:ser>
        <c:ser>
          <c:idx val="1"/>
          <c:order val="1"/>
          <c:tx>
            <c:v>Maintenance, price per unit</c:v>
          </c:tx>
          <c:spPr>
            <a:solidFill>
              <a:schemeClr val="bg1">
                <a:lumMod val="75000"/>
              </a:schemeClr>
            </a:solidFill>
            <a:ln>
              <a:solidFill>
                <a:sysClr val="windowText" lastClr="000000"/>
              </a:solidFill>
            </a:ln>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(Pricing!$B$37,Pricing!$B$16)</c:f>
              <c:numCache>
                <c:formatCode>0.0000</c:formatCode>
                <c:ptCount val="2"/>
                <c:pt idx="0">
                  <c:v>4.3382704338940606E-2</c:v>
                </c:pt>
                <c:pt idx="1">
                  <c:v>4.6433763989324188E-2</c:v>
                </c:pt>
              </c:numCache>
            </c:numRef>
          </c:val>
          <c:extLst>
            <c:ext xmlns:c16="http://schemas.microsoft.com/office/drawing/2014/chart" uri="{C3380CC4-5D6E-409C-BE32-E72D297353CC}">
              <c16:uniqueId val="{00000002-7080-DF4B-A349-008AC543773D}"/>
            </c:ext>
          </c:extLst>
        </c:ser>
        <c:ser>
          <c:idx val="2"/>
          <c:order val="2"/>
          <c:tx>
            <c:v>Equipment Amortisation, price per unit</c:v>
          </c:tx>
          <c:spPr>
            <a:solidFill>
              <a:schemeClr val="accent2">
                <a:lumMod val="75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(Pricing!$B$38,Pricing!$B$17)</c:f>
              <c:numCache>
                <c:formatCode>0.0000</c:formatCode>
                <c:ptCount val="2"/>
                <c:pt idx="0">
                  <c:v>8.5224512422380189E-2</c:v>
                </c:pt>
                <c:pt idx="1">
                  <c:v>9.1218262121431068E-2</c:v>
                </c:pt>
              </c:numCache>
            </c:numRef>
          </c:val>
          <c:extLst>
            <c:ext xmlns:c16="http://schemas.microsoft.com/office/drawing/2014/chart" uri="{C3380CC4-5D6E-409C-BE32-E72D297353CC}">
              <c16:uniqueId val="{00000003-7080-DF4B-A349-008AC543773D}"/>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3"/>
          <c:order val="3"/>
          <c:tx>
            <c:v>Total price per unit</c:v>
          </c:tx>
          <c:spPr>
            <a:ln>
              <a:noFill/>
            </a:ln>
          </c:spPr>
          <c:marker>
            <c:symbol val="none"/>
          </c:marker>
          <c:dLbls>
            <c:dLbl>
              <c:idx val="0"/>
              <c:dLblPos val="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7080-DF4B-A349-008AC543773D}"/>
                </c:ext>
              </c:extLst>
            </c:dLbl>
            <c:dLbl>
              <c:idx val="1"/>
              <c:dLblPos val="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080-DF4B-A349-008AC543773D}"/>
                </c:ext>
              </c:extLst>
            </c:dLbl>
            <c:spPr>
              <a:noFill/>
              <a:ln>
                <a:noFill/>
              </a:ln>
              <a:effectLst/>
            </c:spPr>
            <c:txPr>
              <a:bodyPr wrap="square" lIns="38100" tIns="19050" rIns="38100" bIns="19050" anchor="ctr">
                <a:spAutoFit/>
              </a:bodyPr>
              <a:lstStyle/>
              <a:p>
                <a:pPr>
                  <a:defRPr b="1"/>
                </a:pPr>
                <a:endParaRPr lang="en-CH"/>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val>
            <c:numRef>
              <c:f>(Pricing!$B$35,Pricing!$B$13)</c:f>
              <c:numCache>
                <c:formatCode>0.0000</c:formatCode>
                <c:ptCount val="2"/>
                <c:pt idx="0">
                  <c:v>0.2126072167613208</c:v>
                </c:pt>
                <c:pt idx="1">
                  <c:v>0.22278081752412116</c:v>
                </c:pt>
              </c:numCache>
            </c:numRef>
          </c:val>
          <c:smooth val="0"/>
          <c:extLst>
            <c:ext xmlns:c16="http://schemas.microsoft.com/office/drawing/2014/chart" uri="{C3380CC4-5D6E-409C-BE32-E72D297353CC}">
              <c16:uniqueId val="{00000009-7080-DF4B-A349-008AC543773D}"/>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0.30000000000000004"/>
          <c:min val="0"/>
        </c:scaling>
        <c:delete val="0"/>
        <c:axPos val="l"/>
        <c:title>
          <c:tx>
            <c:strRef>
              <c:f>Pricing!$C$13</c:f>
              <c:strCache>
                <c:ptCount val="1"/>
                <c:pt idx="0">
                  <c:v>EUR/Unit 1</c:v>
                </c:pt>
              </c:strCache>
            </c:strRef>
          </c:tx>
          <c:overlay val="0"/>
        </c:title>
        <c:numFmt formatCode="#,##0" sourceLinked="0"/>
        <c:majorTickMark val="out"/>
        <c:minorTickMark val="none"/>
        <c:tickLblPos val="nextTo"/>
        <c:crossAx val="-2098794408"/>
        <c:crosses val="autoZero"/>
        <c:crossBetween val="between"/>
        <c:majorUnit val="5000000"/>
      </c:valAx>
    </c:plotArea>
    <c:legend>
      <c:legendPos val="r"/>
      <c:legendEntry>
        <c:idx val="3"/>
        <c:delete val="1"/>
      </c:legendEntry>
      <c:layout>
        <c:manualLayout>
          <c:xMode val="edge"/>
          <c:yMode val="edge"/>
          <c:x val="0.74151064171455106"/>
          <c:y val="0.24160779252488013"/>
          <c:w val="0.25848935828544889"/>
          <c:h val="0.40121660823191374"/>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Pricing!$A$18</c:f>
          <c:strCache>
            <c:ptCount val="1"/>
            <c:pt idx="0">
              <c:v>Price per Other</c:v>
            </c:pt>
          </c:strCache>
        </c:strRef>
      </c:tx>
      <c:overlay val="0"/>
      <c:txPr>
        <a:bodyPr/>
        <a:lstStyle/>
        <a:p>
          <a:pPr>
            <a:defRPr/>
          </a:pPr>
          <a:endParaRPr lang="en-CH"/>
        </a:p>
      </c:txPr>
    </c:title>
    <c:autoTitleDeleted val="0"/>
    <c:plotArea>
      <c:layout>
        <c:manualLayout>
          <c:layoutTarget val="inner"/>
          <c:xMode val="edge"/>
          <c:yMode val="edge"/>
          <c:x val="0.10939913264976363"/>
          <c:y val="8.4624510041971621E-2"/>
          <c:w val="0.65719222437554614"/>
          <c:h val="0.77784415748031499"/>
        </c:manualLayout>
      </c:layout>
      <c:barChart>
        <c:barDir val="col"/>
        <c:grouping val="stacked"/>
        <c:varyColors val="0"/>
        <c:ser>
          <c:idx val="0"/>
          <c:order val="0"/>
          <c:tx>
            <c:v>Electricity, price per unit</c:v>
          </c:tx>
          <c:spPr>
            <a:solidFill>
              <a:schemeClr val="tx2">
                <a:lumMod val="40000"/>
                <a:lumOff val="60000"/>
              </a:schemeClr>
            </a:solidFill>
            <a:ln>
              <a:solidFill>
                <a:sysClr val="windowText" lastClr="000000"/>
              </a:solidFill>
            </a:ln>
          </c:spPr>
          <c:invertIfNegative val="0"/>
          <c:dLbls>
            <c:dLbl>
              <c:idx val="0"/>
              <c:numFmt formatCode="#,##0.0000" sourceLinked="0"/>
              <c:spPr>
                <a:noFill/>
                <a:ln>
                  <a:noFill/>
                </a:ln>
                <a:effectLst/>
              </c:spPr>
              <c:txPr>
                <a:bodyPr wrap="square" lIns="38100" tIns="19050" rIns="38100" bIns="19050" anchor="ctr">
                  <a:spAutoFit/>
                </a:bodyPr>
                <a:lstStyle/>
                <a:p>
                  <a:pPr>
                    <a:defRPr/>
                  </a:pPr>
                  <a:endParaRPr lang="en-CH"/>
                </a:p>
              </c:txPr>
              <c:showLegendKey val="0"/>
              <c:showVal val="1"/>
              <c:showCatName val="0"/>
              <c:showSerName val="0"/>
              <c:showPercent val="0"/>
              <c:showBubbleSize val="0"/>
              <c:extLst>
                <c:ext xmlns:c16="http://schemas.microsoft.com/office/drawing/2014/chart" uri="{C3380CC4-5D6E-409C-BE32-E72D297353CC}">
                  <c16:uniqueId val="{00000000-2B52-604A-86AF-2E3EB2CA6426}"/>
                </c:ext>
              </c:extLst>
            </c:dLbl>
            <c:dLbl>
              <c:idx val="1"/>
              <c:numFmt formatCode="#,##0.0000" sourceLinked="0"/>
              <c:spPr>
                <a:noFill/>
                <a:ln>
                  <a:noFill/>
                </a:ln>
                <a:effectLst/>
              </c:spPr>
              <c:txPr>
                <a:bodyPr wrap="square" lIns="38100" tIns="19050" rIns="38100" bIns="19050" anchor="ctr">
                  <a:spAutoFit/>
                </a:bodyPr>
                <a:lstStyle/>
                <a:p>
                  <a:pPr>
                    <a:defRPr/>
                  </a:pPr>
                  <a:endParaRPr lang="en-CH"/>
                </a:p>
              </c:txPr>
              <c:showLegendKey val="0"/>
              <c:showVal val="1"/>
              <c:showCatName val="0"/>
              <c:showSerName val="0"/>
              <c:showPercent val="0"/>
              <c:showBubbleSize val="0"/>
              <c:extLst>
                <c:ext xmlns:c16="http://schemas.microsoft.com/office/drawing/2014/chart" uri="{C3380CC4-5D6E-409C-BE32-E72D297353CC}">
                  <c16:uniqueId val="{00000001-2B52-604A-86AF-2E3EB2CA6426}"/>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(Pricing!$B$40,Pricing!$B$20)</c:f>
              <c:numCache>
                <c:formatCode>0.0000</c:formatCode>
                <c:ptCount val="2"/>
                <c:pt idx="0">
                  <c:v>1.1449833920000001</c:v>
                </c:pt>
                <c:pt idx="1">
                  <c:v>1.1563741906021585</c:v>
                </c:pt>
              </c:numCache>
            </c:numRef>
          </c:val>
          <c:extLst>
            <c:ext xmlns:c16="http://schemas.microsoft.com/office/drawing/2014/chart" uri="{C3380CC4-5D6E-409C-BE32-E72D297353CC}">
              <c16:uniqueId val="{00000000-0D2A-C443-8A8E-BF3C966FFFA6}"/>
            </c:ext>
          </c:extLst>
        </c:ser>
        <c:ser>
          <c:idx val="1"/>
          <c:order val="1"/>
          <c:tx>
            <c:v>Maintenance, price per unit</c:v>
          </c:tx>
          <c:spPr>
            <a:solidFill>
              <a:schemeClr val="bg1">
                <a:lumMod val="75000"/>
              </a:schemeClr>
            </a:solidFill>
            <a:ln>
              <a:solidFill>
                <a:sysClr val="windowText" lastClr="000000"/>
              </a:solidFill>
            </a:ln>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(Pricing!$B$41,Pricing!$B$21)</c:f>
              <c:numCache>
                <c:formatCode>0.0000</c:formatCode>
                <c:ptCount val="2"/>
                <c:pt idx="0">
                  <c:v>0.59116165112529739</c:v>
                </c:pt>
                <c:pt idx="1">
                  <c:v>0.63273742396119093</c:v>
                </c:pt>
              </c:numCache>
            </c:numRef>
          </c:val>
          <c:extLst>
            <c:ext xmlns:c16="http://schemas.microsoft.com/office/drawing/2014/chart" uri="{C3380CC4-5D6E-409C-BE32-E72D297353CC}">
              <c16:uniqueId val="{00000002-0D2A-C443-8A8E-BF3C966FFFA6}"/>
            </c:ext>
          </c:extLst>
        </c:ser>
        <c:ser>
          <c:idx val="2"/>
          <c:order val="2"/>
          <c:tx>
            <c:v>Equipment Amortisation, price per unit</c:v>
          </c:tx>
          <c:spPr>
            <a:solidFill>
              <a:schemeClr val="accent2">
                <a:lumMod val="75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Price at start of contract</c:v>
              </c:pt>
              <c:pt idx="1">
                <c:v>Price at selected month</c:v>
              </c:pt>
            </c:strLit>
          </c:cat>
          <c:val>
            <c:numRef>
              <c:f>(Pricing!$B$42,Pricing!$B$22)</c:f>
              <c:numCache>
                <c:formatCode>0.0000</c:formatCode>
                <c:ptCount val="2"/>
                <c:pt idx="0">
                  <c:v>1.1613260226089674</c:v>
                </c:pt>
                <c:pt idx="1">
                  <c:v>1.2430008518413673</c:v>
                </c:pt>
              </c:numCache>
            </c:numRef>
          </c:val>
          <c:extLst>
            <c:ext xmlns:c16="http://schemas.microsoft.com/office/drawing/2014/chart" uri="{C3380CC4-5D6E-409C-BE32-E72D297353CC}">
              <c16:uniqueId val="{00000003-0D2A-C443-8A8E-BF3C966FFFA6}"/>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3"/>
          <c:order val="3"/>
          <c:tx>
            <c:v>Total price per unit</c:v>
          </c:tx>
          <c:spPr>
            <a:ln>
              <a:noFill/>
            </a:ln>
          </c:spPr>
          <c:marker>
            <c:symbol val="none"/>
          </c:marker>
          <c:dLbls>
            <c:dLbl>
              <c:idx val="0"/>
              <c:spPr>
                <a:noFill/>
                <a:ln>
                  <a:noFill/>
                </a:ln>
                <a:effectLst/>
              </c:spPr>
              <c:txPr>
                <a:bodyPr wrap="square" lIns="38100" tIns="19050" rIns="38100" bIns="19050" anchor="ctr">
                  <a:spAutoFit/>
                </a:bodyPr>
                <a:lstStyle/>
                <a:p>
                  <a:pPr>
                    <a:defRPr b="1"/>
                  </a:pPr>
                  <a:endParaRPr lang="en-CH"/>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2A-C443-8A8E-BF3C966FFFA6}"/>
                </c:ext>
              </c:extLst>
            </c:dLbl>
            <c:dLbl>
              <c:idx val="1"/>
              <c:spPr>
                <a:noFill/>
                <a:ln>
                  <a:noFill/>
                </a:ln>
                <a:effectLst/>
              </c:spPr>
              <c:txPr>
                <a:bodyPr wrap="square" lIns="38100" tIns="19050" rIns="38100" bIns="19050" anchor="ctr">
                  <a:spAutoFit/>
                </a:bodyPr>
                <a:lstStyle/>
                <a:p>
                  <a:pPr>
                    <a:defRPr b="1"/>
                  </a:pPr>
                  <a:endParaRPr lang="en-CH"/>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2A-C443-8A8E-BF3C966FFFA6}"/>
                </c:ext>
              </c:extLst>
            </c:dLbl>
            <c:spPr>
              <a:noFill/>
              <a:ln>
                <a:noFill/>
              </a:ln>
              <a:effectLst/>
            </c:sp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val>
            <c:numRef>
              <c:f>(Pricing!$B$39,Pricing!$B$18)</c:f>
              <c:numCache>
                <c:formatCode>0.0000</c:formatCode>
                <c:ptCount val="2"/>
                <c:pt idx="0">
                  <c:v>2.897471065734265</c:v>
                </c:pt>
                <c:pt idx="1">
                  <c:v>3.0321124664047168</c:v>
                </c:pt>
              </c:numCache>
            </c:numRef>
          </c:val>
          <c:smooth val="0"/>
          <c:extLst>
            <c:ext xmlns:c16="http://schemas.microsoft.com/office/drawing/2014/chart" uri="{C3380CC4-5D6E-409C-BE32-E72D297353CC}">
              <c16:uniqueId val="{00000006-0D2A-C443-8A8E-BF3C966FFFA6}"/>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5"/>
          <c:min val="0"/>
        </c:scaling>
        <c:delete val="0"/>
        <c:axPos val="l"/>
        <c:title>
          <c:tx>
            <c:strRef>
              <c:f>Pricing!$C$18</c:f>
              <c:strCache>
                <c:ptCount val="1"/>
                <c:pt idx="0">
                  <c:v>EUR/Other</c:v>
                </c:pt>
              </c:strCache>
            </c:strRef>
          </c:tx>
          <c:overlay val="0"/>
          <c:txPr>
            <a:bodyPr/>
            <a:lstStyle/>
            <a:p>
              <a:pPr>
                <a:defRPr/>
              </a:pPr>
              <a:endParaRPr lang="en-CH"/>
            </a:p>
          </c:txPr>
        </c:title>
        <c:numFmt formatCode="#,##0" sourceLinked="0"/>
        <c:majorTickMark val="out"/>
        <c:minorTickMark val="none"/>
        <c:tickLblPos val="nextTo"/>
        <c:crossAx val="-2098794408"/>
        <c:crosses val="autoZero"/>
        <c:crossBetween val="between"/>
        <c:majorUnit val="5000000"/>
      </c:valAx>
    </c:plotArea>
    <c:legend>
      <c:legendPos val="r"/>
      <c:layout>
        <c:manualLayout>
          <c:xMode val="edge"/>
          <c:yMode val="edge"/>
          <c:x val="0.75879382437366716"/>
          <c:y val="0.24160779252488013"/>
          <c:w val="0.2412061756263329"/>
          <c:h val="0.24738302401152956"/>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Pricing!$A$13</c:f>
          <c:strCache>
            <c:ptCount val="1"/>
            <c:pt idx="0">
              <c:v>Price per Unit 1</c:v>
            </c:pt>
          </c:strCache>
        </c:strRef>
      </c:tx>
      <c:overlay val="0"/>
    </c:title>
    <c:autoTitleDeleted val="0"/>
    <c:plotArea>
      <c:layout>
        <c:manualLayout>
          <c:layoutTarget val="inner"/>
          <c:xMode val="edge"/>
          <c:yMode val="edge"/>
          <c:x val="0.10939913264976363"/>
          <c:y val="8.4624510041971621E-2"/>
          <c:w val="0.64233506030730603"/>
          <c:h val="0.77784415748031499"/>
        </c:manualLayout>
      </c:layout>
      <c:barChart>
        <c:barDir val="col"/>
        <c:grouping val="stacked"/>
        <c:varyColors val="0"/>
        <c:ser>
          <c:idx val="0"/>
          <c:order val="0"/>
          <c:tx>
            <c:v>Electricity, price per unit</c:v>
          </c:tx>
          <c:spPr>
            <a:solidFill>
              <a:schemeClr val="tx2">
                <a:lumMod val="40000"/>
                <a:lumOff val="60000"/>
              </a:schemeClr>
            </a:solidFill>
            <a:ln>
              <a:solidFill>
                <a:sysClr val="windowText" lastClr="000000"/>
              </a:solidFill>
            </a:ln>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6"/>
              <c:pt idx="0">
                <c:v>EaaS Start</c:v>
              </c:pt>
              <c:pt idx="1">
                <c:v>EaaS selected month</c:v>
              </c:pt>
              <c:pt idx="2">
                <c:v>Scenario 2 start</c:v>
              </c:pt>
              <c:pt idx="3">
                <c:v>Scenario 2 selected month</c:v>
              </c:pt>
              <c:pt idx="4">
                <c:v>Scenario 3 start</c:v>
              </c:pt>
              <c:pt idx="5">
                <c:v>Scenario 3 selected month</c:v>
              </c:pt>
            </c:strLit>
          </c:cat>
          <c:val>
            <c:numRef>
              <c:f>(Pricing!$B$36,Pricing!$B$15,Pricing!$B$49,Pricing!$B$70,Pricing!$B$58,Pricing!$B$79)</c:f>
              <c:numCache>
                <c:formatCode>0.0000</c:formatCode>
                <c:ptCount val="6"/>
                <c:pt idx="0" formatCode="0.00000">
                  <c:v>8.3999999999999991E-2</c:v>
                </c:pt>
                <c:pt idx="1">
                  <c:v>8.5128791413365906E-2</c:v>
                </c:pt>
                <c:pt idx="2">
                  <c:v>0.11927999999999997</c:v>
                </c:pt>
                <c:pt idx="3">
                  <c:v>0.12088288380697958</c:v>
                </c:pt>
                <c:pt idx="4">
                  <c:v>0.16463999999999998</c:v>
                </c:pt>
                <c:pt idx="5">
                  <c:v>0.16685243117019719</c:v>
                </c:pt>
              </c:numCache>
            </c:numRef>
          </c:val>
          <c:extLst>
            <c:ext xmlns:c16="http://schemas.microsoft.com/office/drawing/2014/chart" uri="{C3380CC4-5D6E-409C-BE32-E72D297353CC}">
              <c16:uniqueId val="{00000000-9E35-374C-95B2-4373E27F362E}"/>
            </c:ext>
          </c:extLst>
        </c:ser>
        <c:ser>
          <c:idx val="1"/>
          <c:order val="1"/>
          <c:tx>
            <c:v>Maintenance, price per unit</c:v>
          </c:tx>
          <c:spPr>
            <a:solidFill>
              <a:schemeClr val="bg1">
                <a:lumMod val="75000"/>
              </a:schemeClr>
            </a:solidFill>
            <a:ln>
              <a:solidFill>
                <a:sysClr val="windowText" lastClr="000000"/>
              </a:solidFill>
            </a:ln>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6"/>
              <c:pt idx="0">
                <c:v>EaaS Start</c:v>
              </c:pt>
              <c:pt idx="1">
                <c:v>EaaS selected month</c:v>
              </c:pt>
              <c:pt idx="2">
                <c:v>Scenario 2 start</c:v>
              </c:pt>
              <c:pt idx="3">
                <c:v>Scenario 2 selected month</c:v>
              </c:pt>
              <c:pt idx="4">
                <c:v>Scenario 3 start</c:v>
              </c:pt>
              <c:pt idx="5">
                <c:v>Scenario 3 selected month</c:v>
              </c:pt>
            </c:strLit>
          </c:cat>
          <c:val>
            <c:numRef>
              <c:f>(Pricing!$B$37,Pricing!$B$16,Pricing!$B$50,Pricing!$B$71,Pricing!$B$59,Pricing!$B$80)</c:f>
              <c:numCache>
                <c:formatCode>0.0000</c:formatCode>
                <c:ptCount val="6"/>
                <c:pt idx="0">
                  <c:v>4.3382704338940606E-2</c:v>
                </c:pt>
                <c:pt idx="1">
                  <c:v>4.6433763989324188E-2</c:v>
                </c:pt>
                <c:pt idx="2">
                  <c:v>4.4398238747553664E-2</c:v>
                </c:pt>
                <c:pt idx="3">
                  <c:v>4.7520719857362365E-2</c:v>
                </c:pt>
                <c:pt idx="4">
                  <c:v>6.6536203522015641E-2</c:v>
                </c:pt>
                <c:pt idx="5">
                  <c:v>6.7430316560273013E-2</c:v>
                </c:pt>
              </c:numCache>
            </c:numRef>
          </c:val>
          <c:extLst>
            <c:ext xmlns:c16="http://schemas.microsoft.com/office/drawing/2014/chart" uri="{C3380CC4-5D6E-409C-BE32-E72D297353CC}">
              <c16:uniqueId val="{00000001-9E35-374C-95B2-4373E27F362E}"/>
            </c:ext>
          </c:extLst>
        </c:ser>
        <c:ser>
          <c:idx val="2"/>
          <c:order val="2"/>
          <c:tx>
            <c:v>Equipment Amortisation, price per unit</c:v>
          </c:tx>
          <c:spPr>
            <a:solidFill>
              <a:schemeClr val="accent2">
                <a:lumMod val="75000"/>
              </a:schemeClr>
            </a:solidFill>
            <a:ln>
              <a:solidFill>
                <a:sysClr val="windowText" lastClr="000000"/>
              </a:solidFill>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9E35-374C-95B2-4373E27F362E}"/>
                </c:ext>
              </c:extLst>
            </c:dLbl>
            <c:dLbl>
              <c:idx val="5"/>
              <c:delete val="1"/>
              <c:extLst>
                <c:ext xmlns:c15="http://schemas.microsoft.com/office/drawing/2012/chart" uri="{CE6537A1-D6FC-4f65-9D91-7224C49458BB}"/>
                <c:ext xmlns:c16="http://schemas.microsoft.com/office/drawing/2014/chart" uri="{C3380CC4-5D6E-409C-BE32-E72D297353CC}">
                  <c16:uniqueId val="{00000007-9E35-374C-95B2-4373E27F362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6"/>
              <c:pt idx="0">
                <c:v>EaaS Start</c:v>
              </c:pt>
              <c:pt idx="1">
                <c:v>EaaS selected month</c:v>
              </c:pt>
              <c:pt idx="2">
                <c:v>Scenario 2 start</c:v>
              </c:pt>
              <c:pt idx="3">
                <c:v>Scenario 2 selected month</c:v>
              </c:pt>
              <c:pt idx="4">
                <c:v>Scenario 3 start</c:v>
              </c:pt>
              <c:pt idx="5">
                <c:v>Scenario 3 selected month</c:v>
              </c:pt>
            </c:strLit>
          </c:cat>
          <c:val>
            <c:numRef>
              <c:f>(Pricing!$B$38,Pricing!$B$17,Pricing!$B$51,Pricing!$B$72,Pricing!$B$60,Pricing!$B$81)</c:f>
              <c:numCache>
                <c:formatCode>0.0000</c:formatCode>
                <c:ptCount val="6"/>
                <c:pt idx="0">
                  <c:v>8.5224512422380189E-2</c:v>
                </c:pt>
                <c:pt idx="1">
                  <c:v>9.1218262121431068E-2</c:v>
                </c:pt>
                <c:pt idx="2">
                  <c:v>2.8687063156021906E-2</c:v>
                </c:pt>
                <c:pt idx="3">
                  <c:v>2.8687063156021906E-2</c:v>
                </c:pt>
                <c:pt idx="4">
                  <c:v>0</c:v>
                </c:pt>
                <c:pt idx="5">
                  <c:v>0</c:v>
                </c:pt>
              </c:numCache>
            </c:numRef>
          </c:val>
          <c:extLst>
            <c:ext xmlns:c16="http://schemas.microsoft.com/office/drawing/2014/chart" uri="{C3380CC4-5D6E-409C-BE32-E72D297353CC}">
              <c16:uniqueId val="{00000002-9E35-374C-95B2-4373E27F362E}"/>
            </c:ext>
          </c:extLst>
        </c:ser>
        <c:dLbls>
          <c:showLegendKey val="0"/>
          <c:showVal val="0"/>
          <c:showCatName val="0"/>
          <c:showSerName val="0"/>
          <c:showPercent val="0"/>
          <c:showBubbleSize val="0"/>
        </c:dLbls>
        <c:gapWidth val="50"/>
        <c:overlap val="100"/>
        <c:axId val="-2098794408"/>
        <c:axId val="-2098791352"/>
      </c:barChart>
      <c:lineChart>
        <c:grouping val="standard"/>
        <c:varyColors val="0"/>
        <c:ser>
          <c:idx val="3"/>
          <c:order val="3"/>
          <c:tx>
            <c:v>Total price per unit</c:v>
          </c:tx>
          <c:spPr>
            <a:ln>
              <a:noFill/>
            </a:ln>
          </c:spPr>
          <c:marker>
            <c:symbol val="none"/>
          </c:marker>
          <c:dLbls>
            <c:spPr>
              <a:noFill/>
              <a:ln>
                <a:noFill/>
              </a:ln>
              <a:effectLst/>
            </c:spPr>
            <c:txPr>
              <a:bodyPr wrap="square" lIns="38100" tIns="19050" rIns="38100" bIns="19050" anchor="ctr">
                <a:spAutoFit/>
              </a:bodyPr>
              <a:lstStyle/>
              <a:p>
                <a:pPr>
                  <a:defRPr b="1"/>
                </a:pPr>
                <a:endParaRPr lang="en-CH"/>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val>
            <c:numRef>
              <c:f>(Pricing!$B$35,Pricing!$B$13,Pricing!$B$48,Pricing!$B$69,Pricing!$B$57,Pricing!$B$78)</c:f>
              <c:numCache>
                <c:formatCode>0.0000</c:formatCode>
                <c:ptCount val="6"/>
                <c:pt idx="0">
                  <c:v>0.2126072167613208</c:v>
                </c:pt>
                <c:pt idx="1">
                  <c:v>0.22278081752412116</c:v>
                </c:pt>
                <c:pt idx="2">
                  <c:v>0.19236530190357554</c:v>
                </c:pt>
                <c:pt idx="3">
                  <c:v>0.19709066682036383</c:v>
                </c:pt>
                <c:pt idx="4">
                  <c:v>0.23117620352201562</c:v>
                </c:pt>
                <c:pt idx="5">
                  <c:v>0.2342827477304702</c:v>
                </c:pt>
              </c:numCache>
            </c:numRef>
          </c:val>
          <c:smooth val="0"/>
          <c:extLst>
            <c:ext xmlns:c16="http://schemas.microsoft.com/office/drawing/2014/chart" uri="{C3380CC4-5D6E-409C-BE32-E72D297353CC}">
              <c16:uniqueId val="{00000005-9E35-374C-95B2-4373E27F362E}"/>
            </c:ext>
          </c:extLst>
        </c:ser>
        <c:dLbls>
          <c:showLegendKey val="0"/>
          <c:showVal val="0"/>
          <c:showCatName val="0"/>
          <c:showSerName val="0"/>
          <c:showPercent val="0"/>
          <c:showBubbleSize val="0"/>
        </c:dLbls>
        <c:marker val="1"/>
        <c:smooth val="0"/>
        <c:axId val="-2098794408"/>
        <c:axId val="-2098791352"/>
      </c:lineChart>
      <c:catAx>
        <c:axId val="-2098794408"/>
        <c:scaling>
          <c:orientation val="minMax"/>
        </c:scaling>
        <c:delete val="0"/>
        <c:axPos val="b"/>
        <c:numFmt formatCode="General" sourceLinked="0"/>
        <c:majorTickMark val="out"/>
        <c:minorTickMark val="none"/>
        <c:tickLblPos val="nextTo"/>
        <c:crossAx val="-2098791352"/>
        <c:crosses val="autoZero"/>
        <c:auto val="1"/>
        <c:lblAlgn val="ctr"/>
        <c:lblOffset val="100"/>
        <c:noMultiLvlLbl val="0"/>
      </c:catAx>
      <c:valAx>
        <c:axId val="-2098791352"/>
        <c:scaling>
          <c:orientation val="minMax"/>
          <c:max val="0.30000000000000004"/>
          <c:min val="0"/>
        </c:scaling>
        <c:delete val="0"/>
        <c:axPos val="l"/>
        <c:title>
          <c:tx>
            <c:strRef>
              <c:f>Pricing!$C$13</c:f>
              <c:strCache>
                <c:ptCount val="1"/>
                <c:pt idx="0">
                  <c:v>EUR/Unit 1</c:v>
                </c:pt>
              </c:strCache>
            </c:strRef>
          </c:tx>
          <c:overlay val="0"/>
        </c:title>
        <c:numFmt formatCode="#,##0" sourceLinked="0"/>
        <c:majorTickMark val="out"/>
        <c:minorTickMark val="none"/>
        <c:tickLblPos val="nextTo"/>
        <c:crossAx val="-2098794408"/>
        <c:crosses val="autoZero"/>
        <c:crossBetween val="between"/>
        <c:majorUnit val="5000000"/>
      </c:valAx>
    </c:plotArea>
    <c:legend>
      <c:legendPos val="r"/>
      <c:legendEntry>
        <c:idx val="3"/>
        <c:delete val="1"/>
      </c:legendEntry>
      <c:layout>
        <c:manualLayout>
          <c:xMode val="edge"/>
          <c:yMode val="edge"/>
          <c:x val="0.74450449993210344"/>
          <c:y val="0.2441898504377118"/>
          <c:w val="0.24749550078780649"/>
          <c:h val="0.40121660823191374"/>
        </c:manualLayout>
      </c:layout>
      <c:overlay val="0"/>
    </c:legend>
    <c:plotVisOnly val="1"/>
    <c:dispBlanksAs val="gap"/>
    <c:showDLblsOverMax val="0"/>
  </c:chart>
  <c:spPr>
    <a:ln>
      <a:noFill/>
    </a:ln>
  </c:spPr>
  <c:txPr>
    <a:bodyPr/>
    <a:lstStyle/>
    <a:p>
      <a:pPr>
        <a:defRPr sz="1200"/>
      </a:pPr>
      <a:endParaRPr lang="en-CH"/>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245533</xdr:colOff>
      <xdr:row>1</xdr:row>
      <xdr:rowOff>17992</xdr:rowOff>
    </xdr:from>
    <xdr:to>
      <xdr:col>3</xdr:col>
      <xdr:colOff>77434</xdr:colOff>
      <xdr:row>7</xdr:row>
      <xdr:rowOff>95081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5533" y="219075"/>
          <a:ext cx="3061229" cy="1410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428625</xdr:colOff>
      <xdr:row>3</xdr:row>
      <xdr:rowOff>47625</xdr:rowOff>
    </xdr:from>
    <xdr:to>
      <xdr:col>3</xdr:col>
      <xdr:colOff>1876425</xdr:colOff>
      <xdr:row>16</xdr:row>
      <xdr:rowOff>610965</xdr:rowOff>
    </xdr:to>
    <xdr:graphicFrame macro="">
      <xdr:nvGraphicFramePr>
        <xdr:cNvPr id="4" name="Chart 3">
          <a:extLst>
            <a:ext uri="{FF2B5EF4-FFF2-40B4-BE49-F238E27FC236}">
              <a16:creationId xmlns:a16="http://schemas.microsoft.com/office/drawing/2014/main" id="{7EA0706B-DBF5-D448-BCA2-777834336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3</xdr:row>
      <xdr:rowOff>47625</xdr:rowOff>
    </xdr:from>
    <xdr:to>
      <xdr:col>15</xdr:col>
      <xdr:colOff>273416</xdr:colOff>
      <xdr:row>16</xdr:row>
      <xdr:rowOff>624295</xdr:rowOff>
    </xdr:to>
    <xdr:graphicFrame macro="">
      <xdr:nvGraphicFramePr>
        <xdr:cNvPr id="5" name="Chart 4">
          <a:extLst>
            <a:ext uri="{FF2B5EF4-FFF2-40B4-BE49-F238E27FC236}">
              <a16:creationId xmlns:a16="http://schemas.microsoft.com/office/drawing/2014/main" id="{2BB9F941-CF3F-0D4C-B101-A61D2538B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436655</xdr:colOff>
      <xdr:row>43</xdr:row>
      <xdr:rowOff>166603</xdr:rowOff>
    </xdr:from>
    <xdr:to>
      <xdr:col>9</xdr:col>
      <xdr:colOff>343432</xdr:colOff>
      <xdr:row>56</xdr:row>
      <xdr:rowOff>19575</xdr:rowOff>
    </xdr:to>
    <xdr:graphicFrame macro="">
      <xdr:nvGraphicFramePr>
        <xdr:cNvPr id="5" name="Chart 4">
          <a:extLst>
            <a:ext uri="{FF2B5EF4-FFF2-40B4-BE49-F238E27FC236}">
              <a16:creationId xmlns:a16="http://schemas.microsoft.com/office/drawing/2014/main" id="{E5339CA2-1AEC-4D51-951D-303BB000C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736600</xdr:colOff>
      <xdr:row>66</xdr:row>
      <xdr:rowOff>38099</xdr:rowOff>
    </xdr:from>
    <xdr:to>
      <xdr:col>24</xdr:col>
      <xdr:colOff>203200</xdr:colOff>
      <xdr:row>82</xdr:row>
      <xdr:rowOff>58514</xdr:rowOff>
    </xdr:to>
    <xdr:graphicFrame macro="">
      <xdr:nvGraphicFramePr>
        <xdr:cNvPr id="2" name="Chart 1">
          <a:extLst>
            <a:ext uri="{FF2B5EF4-FFF2-40B4-BE49-F238E27FC236}">
              <a16:creationId xmlns:a16="http://schemas.microsoft.com/office/drawing/2014/main" id="{81529231-44FC-2E4C-BCEB-ED6C71011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275859</xdr:colOff>
      <xdr:row>66</xdr:row>
      <xdr:rowOff>76200</xdr:rowOff>
    </xdr:from>
    <xdr:to>
      <xdr:col>34</xdr:col>
      <xdr:colOff>228600</xdr:colOff>
      <xdr:row>81</xdr:row>
      <xdr:rowOff>1764120</xdr:rowOff>
    </xdr:to>
    <xdr:graphicFrame macro="">
      <xdr:nvGraphicFramePr>
        <xdr:cNvPr id="3" name="Chart 2">
          <a:extLst>
            <a:ext uri="{FF2B5EF4-FFF2-40B4-BE49-F238E27FC236}">
              <a16:creationId xmlns:a16="http://schemas.microsoft.com/office/drawing/2014/main" id="{70385AF5-C757-F448-A512-5D2C6E419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0</xdr:row>
      <xdr:rowOff>25400</xdr:rowOff>
    </xdr:from>
    <xdr:to>
      <xdr:col>13</xdr:col>
      <xdr:colOff>56602</xdr:colOff>
      <xdr:row>23</xdr:row>
      <xdr:rowOff>197194</xdr:rowOff>
    </xdr:to>
    <xdr:graphicFrame macro="">
      <xdr:nvGraphicFramePr>
        <xdr:cNvPr id="3" name="Chart 2">
          <a:extLst>
            <a:ext uri="{FF2B5EF4-FFF2-40B4-BE49-F238E27FC236}">
              <a16:creationId xmlns:a16="http://schemas.microsoft.com/office/drawing/2014/main" id="{08EFAE60-9381-D44D-B5E2-F0E64D19D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812800</xdr:colOff>
      <xdr:row>1</xdr:row>
      <xdr:rowOff>12700</xdr:rowOff>
    </xdr:from>
    <xdr:to>
      <xdr:col>23</xdr:col>
      <xdr:colOff>640802</xdr:colOff>
      <xdr:row>24</xdr:row>
      <xdr:rowOff>184494</xdr:rowOff>
    </xdr:to>
    <xdr:graphicFrame macro="">
      <xdr:nvGraphicFramePr>
        <xdr:cNvPr id="6" name="Chart 5">
          <a:extLst>
            <a:ext uri="{FF2B5EF4-FFF2-40B4-BE49-F238E27FC236}">
              <a16:creationId xmlns:a16="http://schemas.microsoft.com/office/drawing/2014/main" id="{FDE516F1-B850-D24B-A605-94E4E7359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206374</xdr:colOff>
      <xdr:row>66</xdr:row>
      <xdr:rowOff>47625</xdr:rowOff>
    </xdr:from>
    <xdr:to>
      <xdr:col>17</xdr:col>
      <xdr:colOff>587375</xdr:colOff>
      <xdr:row>89</xdr:row>
      <xdr:rowOff>155919</xdr:rowOff>
    </xdr:to>
    <xdr:graphicFrame macro="">
      <xdr:nvGraphicFramePr>
        <xdr:cNvPr id="4" name="Chart 3">
          <a:extLst>
            <a:ext uri="{FF2B5EF4-FFF2-40B4-BE49-F238E27FC236}">
              <a16:creationId xmlns:a16="http://schemas.microsoft.com/office/drawing/2014/main" id="{F9E5F3E0-E04B-8743-B175-514E60B00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TAYAH Mira (MTAY)" id="{CB973DCA-6E04-41DD-82DA-DB0403A5B971}" userId="S::mira.tayah@agoria.be::3e56e900-f708-40ac-b5fa-4e6ce0931020" providerId="AD"/>
  <person displayName="Thomas Motmans" id="{DF8A2530-E353-884C-91C0-96C02F4E2B1B}" userId="S::thomas.motmans@ecosag.onmicrosoft.com::04529a66-fedf-4ba2-937d-61a1dc8d3848" providerId="AD"/>
  <person displayName="Thomas Motmans" id="{97299D80-CDAD-7B41-BCD7-B3C9ADA2E14F}" userId="S::thomas.motmans@energybasefoundation.onmicrosoft.com::f4116747-790d-4055-a9d4-8e73ab4d906c" providerId="AD"/>
</personList>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7" dT="2021-03-25T08:26:44.49" personId="{CB973DCA-6E04-41DD-82DA-DB0403A5B971}" id="{B21E0C09-05C0-4DD7-BFA0-2018F28686AE}">
    <text>This tables would be used in cased an SPV is created and the Provider/Customer/Banks have equity shares in the SPV</text>
  </threadedComment>
  <threadedComment ref="B42" dT="2021-12-09T14:40:20.05" personId="{97299D80-CDAD-7B41-BCD7-B3C9ADA2E14F}" id="{9C14DC32-61AA-064E-86BF-A162972B8024}">
    <text>The Weighted Average Cost of Capital  (WACC) of each respective stakeholder can be used as discount rate. More about the WACC here: https://www.investopedia.com/ask/answers/063014/what-formula-calculating-weighted-average-cost-capital-wacc.asp</text>
  </threadedComment>
  <threadedComment ref="D60" dT="2021-03-05T13:31:32.40" personId="{DF8A2530-E353-884C-91C0-96C02F4E2B1B}" id="{17E9435C-5C8B-E046-9D0D-CA1476631B95}">
    <text>These are inputs for the provider to fill. It is possible to create a model to calculate these values based on the technology, efficiency, usage. This would be relevant for intermediary users of this model who do not have access to more advanced models providing these datapoints as outputs. The numbers included here are based on the consumption of cooling units based on the assumptions in the CaaS model.</text>
  </threadedComment>
  <threadedComment ref="G60" dT="2021-12-09T12:06:25.07" personId="{97299D80-CDAD-7B41-BCD7-B3C9ADA2E14F}" id="{11AE089E-4FDB-0742-86BD-CC305C95DABF}">
    <text>Assuming 5% less energy-efficient compared to EaaS due to sub-optimal operation</text>
  </threadedComment>
  <threadedComment ref="D65" dT="2021-03-05T13:32:38.56" personId="{DF8A2530-E353-884C-91C0-96C02F4E2B1B}" id="{DC622360-5DA8-AB4D-A08B-F295D6B0FA14}">
    <text>In this case, we have included TRh of cooling, based on the size of the system. For other technologies, this number will depend on the definition of the unit.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107"/>
  <sheetViews>
    <sheetView zoomScale="57" zoomScaleNormal="80" workbookViewId="0">
      <selection activeCell="B24" sqref="B24:N24"/>
    </sheetView>
  </sheetViews>
  <sheetFormatPr baseColWidth="10" defaultColWidth="10.5" defaultRowHeight="16" x14ac:dyDescent="0.2"/>
  <cols>
    <col min="1" max="1" width="6.6640625" style="26" customWidth="1"/>
    <col min="2" max="4" width="21" customWidth="1"/>
    <col min="5" max="5" width="24.5" customWidth="1"/>
    <col min="6" max="14" width="21" customWidth="1"/>
  </cols>
  <sheetData>
    <row r="1" spans="1:49" x14ac:dyDescent="0.2">
      <c r="A1" s="2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row>
    <row r="2" spans="1:49" ht="26" x14ac:dyDescent="0.3">
      <c r="B2" s="3"/>
      <c r="C2" s="3"/>
      <c r="D2" s="3"/>
      <c r="E2" s="245" t="s">
        <v>169</v>
      </c>
      <c r="F2" s="212"/>
      <c r="G2" s="212"/>
      <c r="H2" s="212"/>
      <c r="I2" s="212"/>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row>
    <row r="3" spans="1:49" x14ac:dyDescent="0.2">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row>
    <row r="4" spans="1:49" x14ac:dyDescent="0.2">
      <c r="B4" s="3"/>
      <c r="C4" s="3"/>
      <c r="D4" s="3"/>
      <c r="E4" s="3" t="s">
        <v>27</v>
      </c>
      <c r="F4" s="3"/>
      <c r="G4" s="3"/>
      <c r="H4" s="3"/>
      <c r="I4" s="3"/>
      <c r="J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
      <c r="B6" s="3"/>
      <c r="C6" s="3"/>
      <c r="D6" s="3"/>
      <c r="E6" s="3" t="s">
        <v>201</v>
      </c>
      <c r="F6" s="3"/>
      <c r="G6" s="3"/>
      <c r="H6" s="3"/>
      <c r="I6" s="3"/>
      <c r="J6" s="3"/>
      <c r="K6" s="3"/>
      <c r="L6" s="3"/>
      <c r="M6" s="256"/>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
      <c r="B7" s="3"/>
      <c r="C7" s="3"/>
      <c r="D7" s="3"/>
      <c r="E7" s="3" t="s">
        <v>202</v>
      </c>
      <c r="F7" s="3"/>
      <c r="G7" s="3"/>
      <c r="H7" s="3"/>
      <c r="I7" s="3"/>
      <c r="J7" s="3"/>
      <c r="K7" s="3"/>
      <c r="L7" s="3"/>
      <c r="M7" s="3"/>
      <c r="N7" s="256"/>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row>
    <row r="8" spans="1:49" ht="17" thickBot="1" x14ac:dyDescent="0.2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row>
    <row r="9" spans="1:49" ht="36.75" customHeight="1" thickBot="1" x14ac:dyDescent="0.3">
      <c r="B9" s="360" t="s">
        <v>170</v>
      </c>
      <c r="C9" s="361"/>
      <c r="D9" s="361"/>
      <c r="E9" s="361"/>
      <c r="F9" s="361"/>
      <c r="G9" s="361"/>
      <c r="H9" s="361"/>
      <c r="I9" s="361"/>
      <c r="J9" s="361"/>
      <c r="K9" s="361"/>
      <c r="L9" s="361"/>
      <c r="M9" s="361"/>
      <c r="N9" s="362"/>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49" ht="17" thickBot="1" x14ac:dyDescent="0.25">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row>
    <row r="11" spans="1:49" ht="21.75" customHeight="1" x14ac:dyDescent="0.2">
      <c r="B11" s="84" t="s">
        <v>83</v>
      </c>
      <c r="C11" s="9"/>
      <c r="D11" s="9"/>
      <c r="E11" s="9"/>
      <c r="F11" s="9"/>
      <c r="G11" s="9"/>
      <c r="H11" s="9"/>
      <c r="I11" s="9"/>
      <c r="J11" s="9"/>
      <c r="K11" s="9"/>
      <c r="L11" s="9"/>
      <c r="M11" s="9"/>
      <c r="N11" s="10"/>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row>
    <row r="12" spans="1:49" ht="39.75" customHeight="1" x14ac:dyDescent="0.2">
      <c r="B12" s="369" t="s">
        <v>168</v>
      </c>
      <c r="C12" s="364"/>
      <c r="D12" s="364"/>
      <c r="E12" s="364"/>
      <c r="F12" s="364"/>
      <c r="G12" s="364"/>
      <c r="H12" s="364"/>
      <c r="I12" s="364"/>
      <c r="J12" s="364"/>
      <c r="K12" s="364"/>
      <c r="L12" s="364"/>
      <c r="M12" s="364"/>
      <c r="N12" s="365"/>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row>
    <row r="13" spans="1:49" ht="39.75" customHeight="1" x14ac:dyDescent="0.2">
      <c r="B13" s="369" t="s">
        <v>175</v>
      </c>
      <c r="C13" s="364"/>
      <c r="D13" s="364"/>
      <c r="E13" s="364"/>
      <c r="F13" s="364"/>
      <c r="G13" s="364"/>
      <c r="H13" s="364"/>
      <c r="I13" s="364"/>
      <c r="J13" s="364"/>
      <c r="K13" s="364"/>
      <c r="L13" s="364"/>
      <c r="M13" s="364"/>
      <c r="N13" s="365"/>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row>
    <row r="14" spans="1:49" ht="39.75" customHeight="1" x14ac:dyDescent="0.2">
      <c r="B14" s="369" t="s">
        <v>172</v>
      </c>
      <c r="C14" s="364"/>
      <c r="D14" s="364"/>
      <c r="E14" s="364"/>
      <c r="F14" s="364"/>
      <c r="G14" s="364"/>
      <c r="H14" s="364"/>
      <c r="I14" s="364"/>
      <c r="J14" s="364"/>
      <c r="K14" s="364"/>
      <c r="L14" s="364"/>
      <c r="M14" s="364"/>
      <c r="N14" s="365"/>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row>
    <row r="15" spans="1:49" ht="23.25" customHeight="1" x14ac:dyDescent="0.2">
      <c r="B15" s="369" t="s">
        <v>171</v>
      </c>
      <c r="C15" s="364"/>
      <c r="D15" s="364"/>
      <c r="E15" s="364"/>
      <c r="F15" s="364"/>
      <c r="G15" s="364"/>
      <c r="H15" s="364"/>
      <c r="I15" s="364"/>
      <c r="J15" s="364"/>
      <c r="K15" s="364"/>
      <c r="L15" s="364"/>
      <c r="M15" s="364"/>
      <c r="N15" s="365"/>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row>
    <row r="16" spans="1:49" ht="23.25" customHeight="1" x14ac:dyDescent="0.2">
      <c r="B16" s="369" t="s">
        <v>173</v>
      </c>
      <c r="C16" s="364"/>
      <c r="D16" s="364"/>
      <c r="E16" s="364"/>
      <c r="F16" s="364"/>
      <c r="G16" s="364"/>
      <c r="H16" s="364"/>
      <c r="I16" s="364"/>
      <c r="J16" s="364"/>
      <c r="K16" s="364"/>
      <c r="L16" s="364"/>
      <c r="M16" s="364"/>
      <c r="N16" s="365"/>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row>
    <row r="17" spans="2:49" ht="23.25" customHeight="1" x14ac:dyDescent="0.2">
      <c r="B17" s="369" t="s">
        <v>102</v>
      </c>
      <c r="C17" s="364"/>
      <c r="D17" s="364"/>
      <c r="E17" s="364"/>
      <c r="F17" s="364"/>
      <c r="G17" s="364"/>
      <c r="H17" s="364"/>
      <c r="I17" s="364"/>
      <c r="J17" s="364"/>
      <c r="K17" s="364"/>
      <c r="L17" s="364"/>
      <c r="M17" s="364"/>
      <c r="N17" s="365"/>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row>
    <row r="18" spans="2:49" ht="23.25" customHeight="1" x14ac:dyDescent="0.2">
      <c r="B18" s="369" t="s">
        <v>174</v>
      </c>
      <c r="C18" s="373"/>
      <c r="D18" s="373"/>
      <c r="E18" s="373"/>
      <c r="F18" s="373"/>
      <c r="G18" s="373"/>
      <c r="H18" s="373"/>
      <c r="I18" s="373"/>
      <c r="J18" s="373"/>
      <c r="K18" s="373"/>
      <c r="L18" s="373"/>
      <c r="M18" s="373"/>
      <c r="N18" s="374"/>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row>
    <row r="19" spans="2:49" ht="39.75" customHeight="1" thickBot="1" x14ac:dyDescent="0.25">
      <c r="B19" s="370" t="s">
        <v>176</v>
      </c>
      <c r="C19" s="371"/>
      <c r="D19" s="371"/>
      <c r="E19" s="371"/>
      <c r="F19" s="371"/>
      <c r="G19" s="371"/>
      <c r="H19" s="371"/>
      <c r="I19" s="371"/>
      <c r="J19" s="371"/>
      <c r="K19" s="371"/>
      <c r="L19" s="371"/>
      <c r="M19" s="371"/>
      <c r="N19" s="37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row>
    <row r="20" spans="2:49" ht="19" customHeight="1" thickBo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row>
    <row r="21" spans="2:49" ht="21.75" customHeight="1" x14ac:dyDescent="0.2">
      <c r="B21" s="84" t="s">
        <v>75</v>
      </c>
      <c r="C21" s="9"/>
      <c r="D21" s="9"/>
      <c r="E21" s="9"/>
      <c r="F21" s="9"/>
      <c r="G21" s="9"/>
      <c r="H21" s="9"/>
      <c r="I21" s="9"/>
      <c r="J21" s="9"/>
      <c r="K21" s="9"/>
      <c r="L21" s="9"/>
      <c r="M21" s="9"/>
      <c r="N21" s="10"/>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row>
    <row r="22" spans="2:49" ht="39.75" customHeight="1" x14ac:dyDescent="0.2">
      <c r="B22" s="363" t="s">
        <v>177</v>
      </c>
      <c r="C22" s="364"/>
      <c r="D22" s="364"/>
      <c r="E22" s="364"/>
      <c r="F22" s="364"/>
      <c r="G22" s="364"/>
      <c r="H22" s="364"/>
      <c r="I22" s="364"/>
      <c r="J22" s="364"/>
      <c r="K22" s="364"/>
      <c r="L22" s="364"/>
      <c r="M22" s="364"/>
      <c r="N22" s="365"/>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row>
    <row r="23" spans="2:49" ht="54.75" customHeight="1" x14ac:dyDescent="0.2">
      <c r="B23" s="363" t="s">
        <v>178</v>
      </c>
      <c r="C23" s="364"/>
      <c r="D23" s="364"/>
      <c r="E23" s="364"/>
      <c r="F23" s="364"/>
      <c r="G23" s="364"/>
      <c r="H23" s="364"/>
      <c r="I23" s="364"/>
      <c r="J23" s="364"/>
      <c r="K23" s="364"/>
      <c r="L23" s="364"/>
      <c r="M23" s="364"/>
      <c r="N23" s="365"/>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row>
    <row r="24" spans="2:49" ht="53.25" customHeight="1" thickBot="1" x14ac:dyDescent="0.25">
      <c r="B24" s="366" t="s">
        <v>179</v>
      </c>
      <c r="C24" s="367"/>
      <c r="D24" s="367"/>
      <c r="E24" s="367"/>
      <c r="F24" s="367"/>
      <c r="G24" s="367"/>
      <c r="H24" s="367"/>
      <c r="I24" s="367"/>
      <c r="J24" s="367"/>
      <c r="K24" s="367"/>
      <c r="L24" s="367"/>
      <c r="M24" s="367"/>
      <c r="N24" s="368"/>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row>
    <row r="25" spans="2:49" ht="19" customHeight="1" x14ac:dyDescent="0.2">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row>
    <row r="26" spans="2:49" x14ac:dyDescent="0.2">
      <c r="B26" s="4"/>
      <c r="C26" s="4"/>
      <c r="D26" s="4"/>
      <c r="E26" s="4"/>
      <c r="F26" s="4"/>
      <c r="G26" s="4"/>
      <c r="H26" s="4"/>
      <c r="I26" s="4"/>
      <c r="J26" s="4"/>
      <c r="K26" s="4"/>
      <c r="L26" s="4"/>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row>
    <row r="27" spans="2:49" x14ac:dyDescent="0.2">
      <c r="B27" s="4"/>
      <c r="C27" s="4"/>
      <c r="D27" s="4"/>
      <c r="E27" s="4"/>
      <c r="F27" s="4"/>
      <c r="G27" s="4"/>
      <c r="H27" s="4"/>
      <c r="I27" s="4"/>
      <c r="J27" s="4"/>
      <c r="K27" s="4"/>
      <c r="L27" s="4"/>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row>
    <row r="28" spans="2:49" x14ac:dyDescent="0.2">
      <c r="B28" s="4"/>
      <c r="C28" s="4"/>
      <c r="D28" s="4"/>
      <c r="E28" s="4"/>
      <c r="F28" s="4"/>
      <c r="G28" s="4"/>
      <c r="H28" s="4"/>
      <c r="I28" s="4"/>
      <c r="J28" s="4"/>
      <c r="K28" s="4"/>
      <c r="L28" s="4"/>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row>
    <row r="29" spans="2:49" x14ac:dyDescent="0.2">
      <c r="B29" s="4"/>
      <c r="C29" s="4"/>
      <c r="D29" s="4"/>
      <c r="E29" s="4"/>
      <c r="F29" s="4"/>
      <c r="G29" s="4"/>
      <c r="H29" s="4"/>
      <c r="I29" s="4"/>
      <c r="J29" s="4"/>
      <c r="K29" s="4"/>
      <c r="L29" s="4"/>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row>
    <row r="30" spans="2:49" x14ac:dyDescent="0.2">
      <c r="B30" s="4"/>
      <c r="C30" s="4"/>
      <c r="D30" s="4"/>
      <c r="E30" s="4"/>
      <c r="F30" s="4"/>
      <c r="G30" s="4"/>
      <c r="H30" s="4"/>
      <c r="I30" s="4"/>
      <c r="J30" s="4"/>
      <c r="K30" s="4"/>
      <c r="L30" s="4"/>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row>
    <row r="31" spans="2:49" x14ac:dyDescent="0.2">
      <c r="B31" s="4"/>
      <c r="C31" s="4"/>
      <c r="D31" s="4"/>
      <c r="E31" s="4"/>
      <c r="F31" s="4"/>
      <c r="G31" s="4"/>
      <c r="H31" s="4"/>
      <c r="I31" s="4"/>
      <c r="J31" s="4"/>
      <c r="K31" s="4"/>
      <c r="L31" s="4"/>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row>
    <row r="32" spans="2:49" x14ac:dyDescent="0.2">
      <c r="B32" s="4"/>
      <c r="C32" s="4"/>
      <c r="D32" s="4"/>
      <c r="E32" s="4"/>
      <c r="F32" s="4"/>
      <c r="G32" s="4"/>
      <c r="H32" s="4"/>
      <c r="I32" s="4"/>
      <c r="J32" s="4"/>
      <c r="K32" s="4"/>
      <c r="L32" s="4"/>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row>
    <row r="33" spans="2:49" x14ac:dyDescent="0.2">
      <c r="B33" s="4"/>
      <c r="C33" s="4"/>
      <c r="D33" s="4"/>
      <c r="E33" s="4"/>
      <c r="F33" s="4"/>
      <c r="G33" s="4"/>
      <c r="H33" s="4"/>
      <c r="I33" s="4"/>
      <c r="J33" s="4"/>
      <c r="K33" s="4"/>
      <c r="L33" s="4"/>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row>
    <row r="34" spans="2:49"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row>
    <row r="35" spans="2:49"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row>
    <row r="36" spans="2:49"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row>
    <row r="37" spans="2:49"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row>
    <row r="38" spans="2:49"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row>
    <row r="39" spans="2:49"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row>
    <row r="40" spans="2:49"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row>
    <row r="41" spans="2:49"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row>
    <row r="42" spans="2:49"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row>
    <row r="43" spans="2:49"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row>
    <row r="44" spans="2:49"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row>
    <row r="45" spans="2:49"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row>
    <row r="46" spans="2:49"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row>
    <row r="47" spans="2:49"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row>
    <row r="48" spans="2:49"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row>
    <row r="49" spans="2:49"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row>
    <row r="50" spans="2:49"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row>
    <row r="51" spans="2:49"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row>
    <row r="52" spans="2:49"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row>
    <row r="53" spans="2:49"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row>
    <row r="54" spans="2:49"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row>
    <row r="55" spans="2:49"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row>
    <row r="56" spans="2:49"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row>
    <row r="57" spans="2:49"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row>
    <row r="58" spans="2:49"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row>
    <row r="59" spans="2:49"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row>
    <row r="60" spans="2:49"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row>
    <row r="61" spans="2:49"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row>
    <row r="62" spans="2:49"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row>
    <row r="63" spans="2:49"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row>
    <row r="64" spans="2:49"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row>
    <row r="65" spans="2:49"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row>
    <row r="66" spans="2:49"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row>
    <row r="67" spans="2:49"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row>
    <row r="68" spans="2:49"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2:49"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2:49"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2:49"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2:49"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2:49"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2:49"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2:49"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2:49"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2:49"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2:49"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2:49"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2:49"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2:49"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2:49"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2:49"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2:49"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2:49"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2:49"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2:49"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2:49"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2:49"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2:49"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2:49"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2:49"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2:49"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2:49"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2:49"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2:49"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2:49"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2:49"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2:49"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2:49"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2:49"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2:49"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2:49"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2:49"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2:49"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2:49"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2:49" x14ac:dyDescent="0.2">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sheetData>
  <sheetProtection algorithmName="SHA-512" hashValue="opQn5IHBLnBp3CQLL1A+Bckmyla3M+yCZuLaGZ3XK93YCmoK84ZYeEhxnqbDTkGFhFGuT/qkaXhKzc3RkqSgnQ==" saltValue="zYGfqscb1lndq8qeEgyJJw==" spinCount="100000" sheet="1" objects="1" scenarios="1"/>
  <mergeCells count="12">
    <mergeCell ref="B9:N9"/>
    <mergeCell ref="B22:N22"/>
    <mergeCell ref="B23:N23"/>
    <mergeCell ref="B24:N24"/>
    <mergeCell ref="B12:N12"/>
    <mergeCell ref="B13:N13"/>
    <mergeCell ref="B19:N19"/>
    <mergeCell ref="B15:N15"/>
    <mergeCell ref="B17:N17"/>
    <mergeCell ref="B14:N14"/>
    <mergeCell ref="B16:N16"/>
    <mergeCell ref="B18:N18"/>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R36"/>
  <sheetViews>
    <sheetView zoomScale="63" zoomScaleNormal="80" zoomScalePageLayoutView="150" workbookViewId="0">
      <selection sqref="A1:XFD1048576"/>
    </sheetView>
  </sheetViews>
  <sheetFormatPr baseColWidth="10" defaultColWidth="9.83203125" defaultRowHeight="25" customHeight="1" x14ac:dyDescent="0.2"/>
  <cols>
    <col min="1" max="1" width="6.83203125" style="2" customWidth="1"/>
    <col min="2" max="2" width="63" style="2" customWidth="1"/>
    <col min="3" max="3" width="25.1640625" style="1" customWidth="1"/>
    <col min="4" max="4" width="27" style="2" customWidth="1"/>
    <col min="5" max="5" width="22.6640625" style="1" customWidth="1"/>
    <col min="6" max="10" width="9.83203125" style="2"/>
    <col min="11" max="11" width="9.83203125" style="2" customWidth="1"/>
    <col min="12" max="32" width="9.83203125" style="2"/>
    <col min="33" max="33" width="0" style="2" hidden="1" customWidth="1"/>
    <col min="34" max="16384" width="9.83203125" style="2"/>
  </cols>
  <sheetData>
    <row r="1" spans="1:18" s="54" customFormat="1" ht="37.5" customHeight="1" x14ac:dyDescent="0.2">
      <c r="A1" s="53" t="s">
        <v>180</v>
      </c>
    </row>
    <row r="2" spans="1:18" ht="20.25" customHeight="1" x14ac:dyDescent="0.2">
      <c r="B2" s="350" t="s">
        <v>212</v>
      </c>
      <c r="C2" s="348">
        <f>'Inputs and Model Assumptions'!D5</f>
        <v>110</v>
      </c>
      <c r="D2" s="349" t="s">
        <v>8</v>
      </c>
    </row>
    <row r="3" spans="1:18" ht="20.25" customHeight="1" x14ac:dyDescent="0.2"/>
    <row r="4" spans="1:18" ht="20.25" customHeight="1" x14ac:dyDescent="0.2"/>
    <row r="5" spans="1:18" ht="20.25" customHeight="1" x14ac:dyDescent="0.2"/>
    <row r="6" spans="1:18" ht="25" customHeight="1" x14ac:dyDescent="0.2">
      <c r="R6" s="190" t="str">
        <f>"Result for "&amp;'Inputs and Model Assumptions'!$D$5&amp;" month contract - no electricity inflation"</f>
        <v>Result for 110 month contract - no electricity inflation</v>
      </c>
    </row>
    <row r="7" spans="1:18" ht="25" customHeight="1" x14ac:dyDescent="0.2">
      <c r="R7" s="190" t="str">
        <f>"Result for "&amp;'Inputs and Model Assumptions'!$D$5&amp;" month contract - with electricity inflation"</f>
        <v>Result for 110 month contract - with electricity inflation</v>
      </c>
    </row>
    <row r="10" spans="1:18" ht="25" customHeight="1" x14ac:dyDescent="0.2">
      <c r="C10" s="2"/>
      <c r="F10"/>
    </row>
    <row r="11" spans="1:18" ht="25" customHeight="1" x14ac:dyDescent="0.2">
      <c r="B11" s="183"/>
      <c r="C11" s="2"/>
      <c r="E11" s="2"/>
    </row>
    <row r="12" spans="1:18" ht="25" customHeight="1" x14ac:dyDescent="0.2">
      <c r="C12" s="2"/>
      <c r="E12" s="2"/>
    </row>
    <row r="13" spans="1:18" ht="53.5" customHeight="1" x14ac:dyDescent="0.2">
      <c r="C13" s="2"/>
      <c r="E13" s="2"/>
    </row>
    <row r="14" spans="1:18" ht="25" customHeight="1" x14ac:dyDescent="0.2">
      <c r="C14" s="2"/>
      <c r="E14" s="2"/>
    </row>
    <row r="15" spans="1:18" ht="25" customHeight="1" x14ac:dyDescent="0.2">
      <c r="C15" s="2"/>
      <c r="E15" s="2"/>
    </row>
    <row r="16" spans="1:18" ht="25" customHeight="1" x14ac:dyDescent="0.2">
      <c r="C16" s="2"/>
      <c r="E16" s="2"/>
    </row>
    <row r="17" spans="1:5" ht="64" customHeight="1" thickBot="1" x14ac:dyDescent="0.25">
      <c r="C17" s="2"/>
      <c r="E17" s="2"/>
    </row>
    <row r="18" spans="1:5" ht="25" customHeight="1" thickBot="1" x14ac:dyDescent="0.25">
      <c r="B18" s="383" t="s">
        <v>71</v>
      </c>
      <c r="C18" s="384"/>
      <c r="D18" s="384"/>
      <c r="E18" s="385"/>
    </row>
    <row r="19" spans="1:5" ht="30" customHeight="1" thickBot="1" x14ac:dyDescent="0.25">
      <c r="B19" s="352"/>
      <c r="C19" s="380" t="s">
        <v>115</v>
      </c>
      <c r="D19" s="381"/>
      <c r="E19" s="382"/>
    </row>
    <row r="20" spans="1:5" ht="34" customHeight="1" thickBot="1" x14ac:dyDescent="0.25">
      <c r="B20" s="351"/>
      <c r="C20" s="353" t="s">
        <v>77</v>
      </c>
      <c r="D20" s="355" t="s">
        <v>78</v>
      </c>
      <c r="E20" s="354" t="s">
        <v>208</v>
      </c>
    </row>
    <row r="21" spans="1:5" ht="25" customHeight="1" x14ac:dyDescent="0.2">
      <c r="B21" s="184" t="s">
        <v>189</v>
      </c>
      <c r="C21" s="356">
        <f>Customer!C68</f>
        <v>264806.90809405688</v>
      </c>
      <c r="D21" s="358">
        <f>Customer!C69</f>
        <v>336376.3701964058</v>
      </c>
      <c r="E21" s="356">
        <f>Customer!C70</f>
        <v>117586.17812481429</v>
      </c>
    </row>
    <row r="22" spans="1:5" ht="25" customHeight="1" thickBot="1" x14ac:dyDescent="0.25">
      <c r="B22" s="186" t="s">
        <v>72</v>
      </c>
      <c r="C22" s="357">
        <f>-C21/Customer!$C$14</f>
        <v>4.6854646744584082E-2</v>
      </c>
      <c r="D22" s="359">
        <f>-D21/Customer!$C$14</f>
        <v>5.9518069646355115E-2</v>
      </c>
      <c r="E22" s="357">
        <f>-E21/Customer!$C$14</f>
        <v>2.0805570661800891E-2</v>
      </c>
    </row>
    <row r="23" spans="1:5" ht="25" customHeight="1" thickBot="1" x14ac:dyDescent="0.25">
      <c r="B23" s="29"/>
      <c r="C23" s="30"/>
      <c r="D23" s="29"/>
    </row>
    <row r="24" spans="1:5" ht="25" customHeight="1" thickTop="1" thickBot="1" x14ac:dyDescent="0.25">
      <c r="B24" s="375" t="s">
        <v>99</v>
      </c>
      <c r="C24" s="376"/>
      <c r="D24" s="29"/>
    </row>
    <row r="25" spans="1:5" ht="25" customHeight="1" x14ac:dyDescent="0.2">
      <c r="B25" s="184" t="s">
        <v>190</v>
      </c>
      <c r="C25" s="185">
        <f>Provider!E39</f>
        <v>0.21260721676132077</v>
      </c>
      <c r="D25" s="29"/>
    </row>
    <row r="26" spans="1:5" ht="25" customHeight="1" thickBot="1" x14ac:dyDescent="0.25">
      <c r="B26" s="186" t="s">
        <v>191</v>
      </c>
      <c r="C26" s="187">
        <f>(Provider!C12+Provider!C18)/Provider!C38</f>
        <v>0.13821404828596084</v>
      </c>
      <c r="D26" s="29"/>
    </row>
    <row r="28" spans="1:5" s="54" customFormat="1" ht="37.5" customHeight="1" x14ac:dyDescent="0.2">
      <c r="A28" s="53" t="s">
        <v>181</v>
      </c>
    </row>
    <row r="30" spans="1:5" ht="25" customHeight="1" thickBot="1" x14ac:dyDescent="0.25"/>
    <row r="31" spans="1:5" ht="25" customHeight="1" x14ac:dyDescent="0.2">
      <c r="B31" s="377" t="s">
        <v>71</v>
      </c>
      <c r="C31" s="378"/>
      <c r="D31" s="379"/>
    </row>
    <row r="32" spans="1:5" ht="25" customHeight="1" x14ac:dyDescent="0.2">
      <c r="B32" s="320"/>
      <c r="C32" s="317" t="s">
        <v>182</v>
      </c>
      <c r="D32" s="321" t="s">
        <v>183</v>
      </c>
    </row>
    <row r="33" spans="2:4" ht="25" customHeight="1" x14ac:dyDescent="0.2">
      <c r="B33" s="322" t="s">
        <v>184</v>
      </c>
      <c r="C33" s="319">
        <v>1</v>
      </c>
      <c r="D33" s="323">
        <f>AVERAGE('Inputs and Model Assumptions'!D70:D79)</f>
        <v>0.70000000000000007</v>
      </c>
    </row>
    <row r="34" spans="2:4" ht="25" customHeight="1" x14ac:dyDescent="0.2">
      <c r="B34" s="322" t="s">
        <v>192</v>
      </c>
      <c r="C34" s="82">
        <f>Provider!C34</f>
        <v>503569.75376527122</v>
      </c>
      <c r="D34" s="324">
        <f>Projections!C34</f>
        <v>-189000.79700023378</v>
      </c>
    </row>
    <row r="35" spans="2:4" ht="25" customHeight="1" x14ac:dyDescent="0.2">
      <c r="B35" s="322" t="s">
        <v>142</v>
      </c>
      <c r="C35" s="318">
        <f>Provider!C35</f>
        <v>0.32334218905643186</v>
      </c>
      <c r="D35" s="325">
        <f>Projections!C35</f>
        <v>-1.2093829199086858E-3</v>
      </c>
    </row>
    <row r="36" spans="2:4" ht="25" customHeight="1" thickBot="1" x14ac:dyDescent="0.25">
      <c r="B36" s="186" t="s">
        <v>203</v>
      </c>
      <c r="C36" s="326">
        <f>Provider!C36</f>
        <v>45.675906868457631</v>
      </c>
      <c r="D36" s="327">
        <f>Projections!C36</f>
        <v>0</v>
      </c>
    </row>
  </sheetData>
  <sheetProtection algorithmName="SHA-512" hashValue="a0/AF8Eoe9+iHSg0JH8EdUj9RUsKJBh+Jc7f18GLJvDwXR6503g+EcpEJHhqATNKPaoQ+6P7CIk4YXhbgi8OEg==" saltValue="NwMfo6//z/dnOGLJdASZ6A==" spinCount="100000" sheet="1" objects="1" scenarios="1"/>
  <mergeCells count="4">
    <mergeCell ref="B24:C24"/>
    <mergeCell ref="B31:D31"/>
    <mergeCell ref="C19:E19"/>
    <mergeCell ref="B18:E18"/>
  </mergeCells>
  <conditionalFormatting sqref="C21:D21">
    <cfRule type="cellIs" dxfId="306" priority="5" operator="lessThan">
      <formula>0</formula>
    </cfRule>
    <cfRule type="cellIs" dxfId="305" priority="6" operator="greaterThan">
      <formula>0</formula>
    </cfRule>
  </conditionalFormatting>
  <conditionalFormatting sqref="C34:D34">
    <cfRule type="cellIs" dxfId="304" priority="3" operator="lessThan">
      <formula>0</formula>
    </cfRule>
    <cfRule type="cellIs" dxfId="303" priority="4" operator="greaterThan">
      <formula>0</formula>
    </cfRule>
  </conditionalFormatting>
  <conditionalFormatting sqref="E21">
    <cfRule type="cellIs" dxfId="302" priority="1" operator="lessThan">
      <formula>0</formula>
    </cfRule>
    <cfRule type="cellIs" dxfId="301" priority="2" operator="greaterThan">
      <formula>0</formula>
    </cfRule>
  </conditionalFormatting>
  <dataValidations xWindow="259" yWindow="366" count="1">
    <dataValidation allowBlank="1" showInputMessage="1" showErrorMessage="1" promptTitle="Industry standards" prompt="If you are unsure of your unit capacity, below are some industry standards:_x000a_&lt;2,000 square feet: 800 TR_x000a_2,000-5,000 square feet: 1,200 TR_x000a_5,000 - 10,000 square feet: 1,500 TR_x000a_&gt;10,000 square feet: 2,000 TR" sqref="C20 C32" xr:uid="{B8813930-0DA7-4FD1-AFF3-65F5C866630A}"/>
  </dataValidations>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DE7D-697D-403D-87A7-458FEB19A4B2}">
  <dimension ref="A1:O79"/>
  <sheetViews>
    <sheetView tabSelected="1" zoomScale="87" zoomScaleNormal="150" workbookViewId="0">
      <selection activeCell="E18" sqref="E18"/>
    </sheetView>
  </sheetViews>
  <sheetFormatPr baseColWidth="10" defaultColWidth="8.5" defaultRowHeight="16" x14ac:dyDescent="0.2"/>
  <cols>
    <col min="1" max="1" width="8.5" style="11"/>
    <col min="2" max="2" width="47" style="11" customWidth="1"/>
    <col min="3" max="6" width="20" style="11" customWidth="1"/>
    <col min="7" max="7" width="22.5" style="11" customWidth="1"/>
    <col min="8" max="9" width="20" style="11" customWidth="1"/>
    <col min="10" max="10" width="18.6640625" style="11" customWidth="1"/>
    <col min="11" max="11" width="20.83203125" style="11" customWidth="1"/>
    <col min="12" max="12" width="16.83203125" style="11" customWidth="1"/>
    <col min="13" max="13" width="27.5" style="11" customWidth="1"/>
    <col min="14" max="16384" width="8.5" style="11"/>
  </cols>
  <sheetData>
    <row r="1" spans="1:7" ht="17" thickBot="1" x14ac:dyDescent="0.25">
      <c r="B1" s="18"/>
      <c r="C1" s="18"/>
      <c r="D1" s="18"/>
    </row>
    <row r="2" spans="1:7" ht="19" x14ac:dyDescent="0.2">
      <c r="A2" s="15"/>
      <c r="B2" s="388" t="s">
        <v>41</v>
      </c>
      <c r="C2" s="389"/>
      <c r="D2" s="390"/>
      <c r="E2" s="17"/>
    </row>
    <row r="3" spans="1:7" ht="33" customHeight="1" x14ac:dyDescent="0.2">
      <c r="A3" s="15"/>
      <c r="B3" s="31" t="s">
        <v>0</v>
      </c>
      <c r="C3" s="27" t="s">
        <v>6</v>
      </c>
      <c r="D3" s="32" t="s">
        <v>7</v>
      </c>
      <c r="E3" s="17"/>
    </row>
    <row r="4" spans="1:7" ht="33" customHeight="1" x14ac:dyDescent="0.2">
      <c r="A4" s="15"/>
      <c r="B4" s="33" t="s">
        <v>112</v>
      </c>
      <c r="C4" s="7" t="s">
        <v>42</v>
      </c>
      <c r="D4" s="446">
        <v>44197</v>
      </c>
      <c r="E4" s="86"/>
    </row>
    <row r="5" spans="1:7" ht="33" customHeight="1" x14ac:dyDescent="0.2">
      <c r="A5" s="15"/>
      <c r="B5" s="33" t="s">
        <v>111</v>
      </c>
      <c r="C5" s="7" t="s">
        <v>8</v>
      </c>
      <c r="D5" s="447">
        <v>110</v>
      </c>
      <c r="E5" s="17"/>
    </row>
    <row r="6" spans="1:7" ht="17" thickBot="1" x14ac:dyDescent="0.25">
      <c r="B6" s="19"/>
      <c r="C6" s="19"/>
      <c r="D6" s="19"/>
      <c r="E6" s="18"/>
      <c r="F6" s="18"/>
    </row>
    <row r="7" spans="1:7" ht="19" x14ac:dyDescent="0.2">
      <c r="A7" s="15"/>
      <c r="B7" s="388" t="s">
        <v>15</v>
      </c>
      <c r="C7" s="389"/>
      <c r="D7" s="389"/>
      <c r="E7" s="389"/>
      <c r="F7" s="390"/>
      <c r="G7" s="17"/>
    </row>
    <row r="8" spans="1:7" ht="51" x14ac:dyDescent="0.2">
      <c r="A8" s="15"/>
      <c r="B8" s="392" t="s">
        <v>0</v>
      </c>
      <c r="C8" s="391" t="s">
        <v>6</v>
      </c>
      <c r="D8" s="180" t="s">
        <v>110</v>
      </c>
      <c r="E8" s="180" t="s">
        <v>77</v>
      </c>
      <c r="F8" s="181" t="s">
        <v>78</v>
      </c>
      <c r="G8" s="330" t="s">
        <v>209</v>
      </c>
    </row>
    <row r="9" spans="1:7" ht="33" customHeight="1" x14ac:dyDescent="0.2">
      <c r="A9" s="15"/>
      <c r="B9" s="392"/>
      <c r="C9" s="391"/>
      <c r="D9" s="179" t="s">
        <v>7</v>
      </c>
      <c r="E9" s="179" t="s">
        <v>7</v>
      </c>
      <c r="F9" s="182" t="s">
        <v>7</v>
      </c>
      <c r="G9" s="313" t="s">
        <v>7</v>
      </c>
    </row>
    <row r="10" spans="1:7" ht="33" customHeight="1" x14ac:dyDescent="0.2">
      <c r="A10" s="15"/>
      <c r="B10" s="33" t="s">
        <v>45</v>
      </c>
      <c r="C10" s="7" t="s">
        <v>185</v>
      </c>
      <c r="D10" s="255">
        <f>D12*(1+$D$18)</f>
        <v>1800000</v>
      </c>
      <c r="E10" s="255">
        <f>E12*(1+$D$18)</f>
        <v>1350000</v>
      </c>
      <c r="F10" s="57">
        <f>F12*(1+$D$18)</f>
        <v>900000</v>
      </c>
      <c r="G10" s="57">
        <f>D10</f>
        <v>1800000</v>
      </c>
    </row>
    <row r="11" spans="1:7" ht="33" customHeight="1" x14ac:dyDescent="0.2">
      <c r="A11" s="15"/>
      <c r="B11" s="33" t="s">
        <v>101</v>
      </c>
      <c r="C11" s="7" t="s">
        <v>185</v>
      </c>
      <c r="D11" s="22">
        <f>D10</f>
        <v>1800000</v>
      </c>
      <c r="E11" s="22">
        <f>E10</f>
        <v>1350000</v>
      </c>
      <c r="F11" s="35">
        <f>MAX((F41-120)/F43,0.2)*F10</f>
        <v>180000</v>
      </c>
      <c r="G11" s="57">
        <f t="shared" ref="G11:G14" si="0">D11</f>
        <v>1800000</v>
      </c>
    </row>
    <row r="12" spans="1:7" ht="33" customHeight="1" x14ac:dyDescent="0.2">
      <c r="A12" s="15"/>
      <c r="B12" s="33" t="s">
        <v>29</v>
      </c>
      <c r="C12" s="7" t="s">
        <v>185</v>
      </c>
      <c r="D12" s="448">
        <v>1440000</v>
      </c>
      <c r="E12" s="448">
        <v>1080000</v>
      </c>
      <c r="F12" s="449">
        <v>720000</v>
      </c>
      <c r="G12" s="57">
        <f t="shared" si="0"/>
        <v>1440000</v>
      </c>
    </row>
    <row r="13" spans="1:7" ht="33" customHeight="1" x14ac:dyDescent="0.2">
      <c r="A13" s="15"/>
      <c r="B13" s="33" t="s">
        <v>69</v>
      </c>
      <c r="C13" s="7" t="s">
        <v>185</v>
      </c>
      <c r="D13" s="35">
        <f>D14*(1+$D$19)</f>
        <v>399999.6</v>
      </c>
      <c r="E13" s="35">
        <f>E14*(1+$D$19)</f>
        <v>399999.6</v>
      </c>
      <c r="F13" s="35">
        <f>F14*(1+$D$19)</f>
        <v>399999.6</v>
      </c>
      <c r="G13" s="57">
        <f t="shared" si="0"/>
        <v>399999.6</v>
      </c>
    </row>
    <row r="14" spans="1:7" ht="33" customHeight="1" thickBot="1" x14ac:dyDescent="0.25">
      <c r="A14" s="15"/>
      <c r="B14" s="34" t="s">
        <v>70</v>
      </c>
      <c r="C14" s="7" t="s">
        <v>185</v>
      </c>
      <c r="D14" s="450">
        <v>285714</v>
      </c>
      <c r="E14" s="450">
        <v>285714</v>
      </c>
      <c r="F14" s="450">
        <v>285714</v>
      </c>
      <c r="G14" s="57">
        <f t="shared" si="0"/>
        <v>285714</v>
      </c>
    </row>
    <row r="15" spans="1:7" ht="17" thickBot="1" x14ac:dyDescent="0.25">
      <c r="B15" s="19"/>
      <c r="C15" s="19"/>
      <c r="D15" s="19"/>
      <c r="E15" s="20"/>
      <c r="F15" s="20"/>
    </row>
    <row r="16" spans="1:7" ht="19" x14ac:dyDescent="0.2">
      <c r="A16" s="15"/>
      <c r="B16" s="388" t="s">
        <v>43</v>
      </c>
      <c r="C16" s="389"/>
      <c r="D16" s="390"/>
      <c r="E16" s="17"/>
    </row>
    <row r="17" spans="1:11" ht="33" customHeight="1" x14ac:dyDescent="0.2">
      <c r="A17" s="15"/>
      <c r="B17" s="31" t="s">
        <v>0</v>
      </c>
      <c r="C17" s="27" t="s">
        <v>6</v>
      </c>
      <c r="D17" s="32" t="s">
        <v>7</v>
      </c>
      <c r="E17" s="17"/>
    </row>
    <row r="18" spans="1:11" ht="33" customHeight="1" x14ac:dyDescent="0.2">
      <c r="A18" s="15"/>
      <c r="B18" s="33" t="s">
        <v>30</v>
      </c>
      <c r="C18" s="7" t="s">
        <v>1</v>
      </c>
      <c r="D18" s="451">
        <v>0.25</v>
      </c>
      <c r="E18" s="17"/>
      <c r="G18" s="85"/>
    </row>
    <row r="19" spans="1:11" ht="33" customHeight="1" thickBot="1" x14ac:dyDescent="0.25">
      <c r="A19" s="15"/>
      <c r="B19" s="34" t="s">
        <v>46</v>
      </c>
      <c r="C19" s="36" t="s">
        <v>1</v>
      </c>
      <c r="D19" s="452">
        <v>0.4</v>
      </c>
      <c r="E19" s="17"/>
    </row>
    <row r="20" spans="1:11" ht="17" thickBot="1" x14ac:dyDescent="0.25">
      <c r="B20" s="19"/>
      <c r="C20" s="19"/>
      <c r="D20" s="19"/>
      <c r="E20" s="18"/>
      <c r="F20" s="18"/>
      <c r="G20" s="18"/>
      <c r="H20" s="18"/>
      <c r="I20" s="18"/>
    </row>
    <row r="21" spans="1:11" ht="19" x14ac:dyDescent="0.2">
      <c r="A21" s="15"/>
      <c r="B21" s="388" t="s">
        <v>61</v>
      </c>
      <c r="C21" s="389"/>
      <c r="D21" s="389"/>
      <c r="E21" s="389"/>
      <c r="F21" s="389"/>
      <c r="G21" s="389"/>
      <c r="H21" s="389"/>
      <c r="I21" s="390"/>
      <c r="J21" s="17"/>
    </row>
    <row r="22" spans="1:11" ht="33" customHeight="1" x14ac:dyDescent="0.2">
      <c r="A22" s="15"/>
      <c r="B22" s="392" t="s">
        <v>0</v>
      </c>
      <c r="C22" s="391" t="s">
        <v>6</v>
      </c>
      <c r="D22" s="386" t="s">
        <v>110</v>
      </c>
      <c r="E22" s="386"/>
      <c r="F22" s="386" t="s">
        <v>77</v>
      </c>
      <c r="G22" s="386"/>
      <c r="H22" s="386" t="s">
        <v>78</v>
      </c>
      <c r="I22" s="387"/>
      <c r="J22" s="386" t="s">
        <v>208</v>
      </c>
      <c r="K22" s="387"/>
    </row>
    <row r="23" spans="1:11" ht="33" customHeight="1" x14ac:dyDescent="0.2">
      <c r="A23" s="15"/>
      <c r="B23" s="392"/>
      <c r="C23" s="391"/>
      <c r="D23" s="28" t="s">
        <v>24</v>
      </c>
      <c r="E23" s="27" t="s">
        <v>7</v>
      </c>
      <c r="F23" s="28" t="s">
        <v>24</v>
      </c>
      <c r="G23" s="27" t="s">
        <v>7</v>
      </c>
      <c r="H23" s="28" t="s">
        <v>24</v>
      </c>
      <c r="I23" s="32" t="s">
        <v>7</v>
      </c>
      <c r="J23" s="329" t="s">
        <v>24</v>
      </c>
      <c r="K23" s="313" t="s">
        <v>7</v>
      </c>
    </row>
    <row r="24" spans="1:11" ht="33" customHeight="1" x14ac:dyDescent="0.2">
      <c r="A24" s="15"/>
      <c r="B24" s="37" t="s">
        <v>31</v>
      </c>
      <c r="C24" s="7" t="s">
        <v>186</v>
      </c>
      <c r="D24" s="453">
        <v>1.6666666659999999E-2</v>
      </c>
      <c r="E24" s="23">
        <f>D24*$D$10</f>
        <v>29999.999988</v>
      </c>
      <c r="F24" s="453">
        <v>0.09</v>
      </c>
      <c r="G24" s="23">
        <f>F24*$E$10</f>
        <v>121500</v>
      </c>
      <c r="H24" s="453">
        <v>0.22222222221999999</v>
      </c>
      <c r="I24" s="38">
        <f>H24*$F$10</f>
        <v>199999.99999799998</v>
      </c>
      <c r="J24" s="453">
        <v>0.08</v>
      </c>
      <c r="K24" s="38">
        <f>J24*$G$10</f>
        <v>144000</v>
      </c>
    </row>
    <row r="25" spans="1:11" ht="33" customHeight="1" x14ac:dyDescent="0.2">
      <c r="A25" s="15"/>
      <c r="B25" s="37" t="s">
        <v>32</v>
      </c>
      <c r="C25" s="7" t="s">
        <v>186</v>
      </c>
      <c r="D25" s="454" t="s">
        <v>44</v>
      </c>
      <c r="E25" s="23">
        <f>E24/(1+$D$19)</f>
        <v>21428.57142</v>
      </c>
      <c r="F25" s="454" t="s">
        <v>44</v>
      </c>
      <c r="G25" s="23">
        <f>G24/(1+$D$19)</f>
        <v>86785.71428571429</v>
      </c>
      <c r="H25" s="454" t="s">
        <v>44</v>
      </c>
      <c r="I25" s="38">
        <f>I24/(1+$D$19)</f>
        <v>142857.14285571428</v>
      </c>
      <c r="J25" s="454" t="s">
        <v>44</v>
      </c>
      <c r="K25" s="38">
        <f>K24/(1+$D$19)</f>
        <v>102857.14285714287</v>
      </c>
    </row>
    <row r="26" spans="1:11" ht="33" customHeight="1" x14ac:dyDescent="0.2">
      <c r="A26" s="15"/>
      <c r="B26" s="37" t="s">
        <v>206</v>
      </c>
      <c r="C26" s="7" t="s">
        <v>186</v>
      </c>
      <c r="D26" s="453">
        <v>5.5555555550000003E-2</v>
      </c>
      <c r="E26" s="23">
        <f>D26*$D$10</f>
        <v>99999.999990000011</v>
      </c>
      <c r="F26" s="453">
        <v>4.4444444444444002E-2</v>
      </c>
      <c r="G26" s="23">
        <f>F26*$E$10</f>
        <v>59999.999999999403</v>
      </c>
      <c r="H26" s="453">
        <v>0.08</v>
      </c>
      <c r="I26" s="38">
        <f>H26*$F$10</f>
        <v>72000</v>
      </c>
      <c r="J26" s="453">
        <v>0.04</v>
      </c>
      <c r="K26" s="38">
        <f>J26*$G$10</f>
        <v>72000</v>
      </c>
    </row>
    <row r="27" spans="1:11" ht="33" customHeight="1" x14ac:dyDescent="0.2">
      <c r="A27" s="15"/>
      <c r="B27" s="37" t="s">
        <v>207</v>
      </c>
      <c r="C27" s="7" t="s">
        <v>186</v>
      </c>
      <c r="D27" s="454" t="s">
        <v>44</v>
      </c>
      <c r="E27" s="23">
        <f>E26/(1+$D$19)</f>
        <v>71428.571421428584</v>
      </c>
      <c r="F27" s="454" t="s">
        <v>44</v>
      </c>
      <c r="G27" s="23">
        <f>G26/(1+$D$19)</f>
        <v>42857.142857142433</v>
      </c>
      <c r="H27" s="454" t="s">
        <v>44</v>
      </c>
      <c r="I27" s="38">
        <f>I26/(1+$D$19)</f>
        <v>51428.571428571435</v>
      </c>
      <c r="J27" s="454" t="s">
        <v>44</v>
      </c>
      <c r="K27" s="38">
        <f>K26/(1+$D$19)</f>
        <v>51428.571428571435</v>
      </c>
    </row>
    <row r="28" spans="1:11" ht="33" customHeight="1" x14ac:dyDescent="0.2">
      <c r="A28" s="15"/>
      <c r="B28" s="37" t="s">
        <v>33</v>
      </c>
      <c r="C28" s="7" t="s">
        <v>35</v>
      </c>
      <c r="D28" s="454" t="s">
        <v>44</v>
      </c>
      <c r="E28" s="456">
        <v>0.05</v>
      </c>
      <c r="F28" s="454" t="s">
        <v>44</v>
      </c>
      <c r="G28" s="456">
        <v>0.05</v>
      </c>
      <c r="H28" s="454" t="s">
        <v>44</v>
      </c>
      <c r="I28" s="457">
        <v>0.05</v>
      </c>
      <c r="J28" s="454" t="s">
        <v>44</v>
      </c>
      <c r="K28" s="457">
        <v>0.05</v>
      </c>
    </row>
    <row r="29" spans="1:11" ht="33" customHeight="1" thickBot="1" x14ac:dyDescent="0.25">
      <c r="A29" s="15"/>
      <c r="B29" s="39" t="s">
        <v>34</v>
      </c>
      <c r="C29" s="36" t="s">
        <v>36</v>
      </c>
      <c r="D29" s="455" t="s">
        <v>44</v>
      </c>
      <c r="E29" s="40">
        <f>((E28+1)^(1/12))-1</f>
        <v>4.0741237836483535E-3</v>
      </c>
      <c r="F29" s="455" t="s">
        <v>44</v>
      </c>
      <c r="G29" s="40">
        <f>((G28+1)^(1/12))-1</f>
        <v>4.0741237836483535E-3</v>
      </c>
      <c r="H29" s="455" t="s">
        <v>44</v>
      </c>
      <c r="I29" s="41">
        <f>((I28+1)^(1/12))-1</f>
        <v>4.0741237836483535E-3</v>
      </c>
      <c r="J29" s="455" t="s">
        <v>44</v>
      </c>
      <c r="K29" s="41">
        <f>((K28+1)^(1/12))-1</f>
        <v>4.0741237836483535E-3</v>
      </c>
    </row>
    <row r="30" spans="1:11" ht="17" thickBot="1" x14ac:dyDescent="0.25">
      <c r="B30" s="21"/>
      <c r="C30" s="21"/>
      <c r="D30" s="21"/>
      <c r="E30" s="21"/>
      <c r="F30" s="21"/>
      <c r="G30" s="21"/>
      <c r="H30" s="21"/>
      <c r="I30" s="21"/>
    </row>
    <row r="31" spans="1:11" ht="19" x14ac:dyDescent="0.2">
      <c r="A31" s="15"/>
      <c r="B31" s="388" t="s">
        <v>28</v>
      </c>
      <c r="C31" s="389"/>
      <c r="D31" s="389"/>
      <c r="E31" s="389"/>
      <c r="F31" s="389"/>
      <c r="G31" s="389"/>
      <c r="H31" s="389"/>
      <c r="I31" s="390"/>
      <c r="J31" s="17"/>
    </row>
    <row r="32" spans="1:11" s="12" customFormat="1" ht="33" customHeight="1" x14ac:dyDescent="0.2">
      <c r="A32" s="16"/>
      <c r="B32" s="392" t="s">
        <v>0</v>
      </c>
      <c r="C32" s="391" t="s">
        <v>6</v>
      </c>
      <c r="D32" s="386" t="s">
        <v>110</v>
      </c>
      <c r="E32" s="386"/>
      <c r="F32" s="386" t="s">
        <v>77</v>
      </c>
      <c r="G32" s="386"/>
      <c r="H32" s="386" t="s">
        <v>78</v>
      </c>
      <c r="I32" s="387"/>
      <c r="J32" s="386" t="s">
        <v>208</v>
      </c>
      <c r="K32" s="387"/>
    </row>
    <row r="33" spans="1:15" s="12" customFormat="1" ht="33" customHeight="1" x14ac:dyDescent="0.2">
      <c r="A33" s="16"/>
      <c r="B33" s="392"/>
      <c r="C33" s="391"/>
      <c r="D33" s="28" t="s">
        <v>26</v>
      </c>
      <c r="E33" s="27" t="s">
        <v>7</v>
      </c>
      <c r="F33" s="28" t="s">
        <v>24</v>
      </c>
      <c r="G33" s="27" t="s">
        <v>7</v>
      </c>
      <c r="H33" s="28" t="s">
        <v>24</v>
      </c>
      <c r="I33" s="32" t="s">
        <v>7</v>
      </c>
      <c r="J33" s="329" t="s">
        <v>24</v>
      </c>
      <c r="K33" s="313" t="s">
        <v>7</v>
      </c>
      <c r="M33" s="13"/>
      <c r="O33" s="14"/>
    </row>
    <row r="34" spans="1:15" s="12" customFormat="1" ht="33" customHeight="1" x14ac:dyDescent="0.2">
      <c r="A34" s="16"/>
      <c r="B34" s="37" t="s">
        <v>205</v>
      </c>
      <c r="C34" s="7" t="s">
        <v>185</v>
      </c>
      <c r="D34" s="453">
        <v>0.05</v>
      </c>
      <c r="E34" s="24">
        <f>D34*D10</f>
        <v>90000</v>
      </c>
      <c r="F34" s="453">
        <v>0.05</v>
      </c>
      <c r="G34" s="24">
        <f>F34*E10</f>
        <v>67500</v>
      </c>
      <c r="H34" s="453">
        <v>0.05</v>
      </c>
      <c r="I34" s="42">
        <f>H34*F10</f>
        <v>45000</v>
      </c>
      <c r="J34" s="453">
        <v>0.05</v>
      </c>
      <c r="K34" s="42">
        <f>J34*G10</f>
        <v>90000</v>
      </c>
    </row>
    <row r="35" spans="1:15" s="12" customFormat="1" ht="33" customHeight="1" thickBot="1" x14ac:dyDescent="0.25">
      <c r="A35" s="16"/>
      <c r="B35" s="39" t="s">
        <v>25</v>
      </c>
      <c r="C35" s="36" t="s">
        <v>185</v>
      </c>
      <c r="D35" s="43">
        <f>MAX((D41-D5)/D41,0.2)</f>
        <v>0.2</v>
      </c>
      <c r="E35" s="50">
        <f>D35*D10</f>
        <v>360000</v>
      </c>
      <c r="F35" s="43">
        <f>MAX((D41-D5)/D41,0.2)</f>
        <v>0.2</v>
      </c>
      <c r="G35" s="50">
        <f>F35*E10</f>
        <v>270000</v>
      </c>
      <c r="H35" s="43">
        <f>MAX((D41-D5)/D41,0.2)</f>
        <v>0.2</v>
      </c>
      <c r="I35" s="49">
        <f>H35*F11</f>
        <v>36000</v>
      </c>
      <c r="J35" s="43">
        <f>MAX((F41-D5)/D41,0.2)</f>
        <v>0.2</v>
      </c>
      <c r="K35" s="49">
        <f>J35*G11</f>
        <v>360000</v>
      </c>
    </row>
    <row r="36" spans="1:15" ht="17" thickBot="1" x14ac:dyDescent="0.25">
      <c r="B36" s="19"/>
      <c r="C36" s="19"/>
      <c r="D36" s="19"/>
      <c r="E36" s="19"/>
      <c r="F36" s="19"/>
      <c r="G36" s="20"/>
      <c r="H36" s="20"/>
      <c r="I36" s="20"/>
    </row>
    <row r="37" spans="1:15" ht="19" x14ac:dyDescent="0.2">
      <c r="A37" s="15"/>
      <c r="B37" s="396" t="s">
        <v>82</v>
      </c>
      <c r="C37" s="397"/>
      <c r="D37" s="397"/>
      <c r="E37" s="397"/>
      <c r="F37" s="398"/>
      <c r="G37" s="17"/>
    </row>
    <row r="38" spans="1:15" ht="33" customHeight="1" x14ac:dyDescent="0.2">
      <c r="A38" s="15"/>
      <c r="B38" s="392" t="s">
        <v>0</v>
      </c>
      <c r="C38" s="391" t="s">
        <v>6</v>
      </c>
      <c r="D38" s="399" t="s">
        <v>7</v>
      </c>
      <c r="E38" s="400"/>
      <c r="F38" s="401"/>
      <c r="G38" s="254"/>
      <c r="H38" s="18"/>
    </row>
    <row r="39" spans="1:15" ht="33" customHeight="1" x14ac:dyDescent="0.2">
      <c r="A39" s="15"/>
      <c r="B39" s="392"/>
      <c r="C39" s="391"/>
      <c r="D39" s="312" t="s">
        <v>38</v>
      </c>
      <c r="E39" s="312" t="s">
        <v>37</v>
      </c>
      <c r="F39" s="313" t="s">
        <v>119</v>
      </c>
      <c r="G39" s="254"/>
      <c r="H39" s="18"/>
      <c r="I39" s="17"/>
    </row>
    <row r="40" spans="1:15" ht="33" customHeight="1" x14ac:dyDescent="0.2">
      <c r="A40" s="15"/>
      <c r="B40" s="33" t="s">
        <v>51</v>
      </c>
      <c r="C40" s="7" t="s">
        <v>1</v>
      </c>
      <c r="D40" s="453">
        <v>1</v>
      </c>
      <c r="E40" s="453">
        <v>0</v>
      </c>
      <c r="F40" s="451">
        <v>0</v>
      </c>
      <c r="G40" s="254"/>
      <c r="H40" s="18"/>
      <c r="I40" s="17"/>
    </row>
    <row r="41" spans="1:15" ht="33" customHeight="1" x14ac:dyDescent="0.2">
      <c r="A41" s="15"/>
      <c r="B41" s="33" t="s">
        <v>4</v>
      </c>
      <c r="C41" s="7" t="s">
        <v>8</v>
      </c>
      <c r="D41" s="458">
        <v>120</v>
      </c>
      <c r="E41" s="458">
        <v>120</v>
      </c>
      <c r="F41" s="459">
        <v>120</v>
      </c>
      <c r="G41" s="254"/>
      <c r="H41" s="18"/>
      <c r="I41" s="17"/>
    </row>
    <row r="42" spans="1:15" ht="33" customHeight="1" x14ac:dyDescent="0.2">
      <c r="A42" s="15"/>
      <c r="B42" s="33" t="s">
        <v>109</v>
      </c>
      <c r="C42" s="7" t="s">
        <v>35</v>
      </c>
      <c r="D42" s="453">
        <v>0.09</v>
      </c>
      <c r="E42" s="453">
        <v>0.09</v>
      </c>
      <c r="F42" s="451">
        <v>0.09</v>
      </c>
      <c r="G42" s="254"/>
      <c r="H42" s="18"/>
      <c r="I42" s="17"/>
    </row>
    <row r="43" spans="1:15" ht="33" customHeight="1" x14ac:dyDescent="0.2">
      <c r="A43" s="15"/>
      <c r="B43" s="33" t="s">
        <v>39</v>
      </c>
      <c r="C43" s="7" t="s">
        <v>36</v>
      </c>
      <c r="D43" s="8">
        <f>((D42+1)^(1/12))-1</f>
        <v>7.2073233161367156E-3</v>
      </c>
      <c r="E43" s="8">
        <f>((E42+1)^(1/12))-1</f>
        <v>7.2073233161367156E-3</v>
      </c>
      <c r="F43" s="316">
        <f>((F42+1)^(1/12))-1</f>
        <v>7.2073233161367156E-3</v>
      </c>
      <c r="G43" s="254"/>
      <c r="H43" s="18"/>
      <c r="I43" s="17"/>
    </row>
    <row r="44" spans="1:15" ht="33" customHeight="1" thickBot="1" x14ac:dyDescent="0.25">
      <c r="A44" s="15"/>
      <c r="B44" s="34" t="s">
        <v>198</v>
      </c>
      <c r="C44" s="36" t="s">
        <v>1</v>
      </c>
      <c r="D44" s="460">
        <v>0.26817000000000002</v>
      </c>
      <c r="E44" s="461"/>
      <c r="F44" s="462"/>
      <c r="G44" s="254"/>
      <c r="H44" s="18"/>
      <c r="I44" s="17"/>
    </row>
    <row r="45" spans="1:15" ht="17" thickBot="1" x14ac:dyDescent="0.25">
      <c r="B45" s="19"/>
      <c r="C45" s="19"/>
      <c r="D45" s="19"/>
      <c r="E45" s="20"/>
      <c r="F45" s="20"/>
      <c r="G45" s="254"/>
      <c r="H45" s="18"/>
    </row>
    <row r="46" spans="1:15" ht="19" x14ac:dyDescent="0.2">
      <c r="A46" s="15"/>
      <c r="B46" s="388" t="s">
        <v>147</v>
      </c>
      <c r="C46" s="389"/>
      <c r="D46" s="390"/>
      <c r="E46" s="17"/>
      <c r="G46" s="388" t="s">
        <v>148</v>
      </c>
      <c r="H46" s="389"/>
      <c r="I46" s="390"/>
      <c r="K46" s="388" t="s">
        <v>210</v>
      </c>
      <c r="L46" s="389"/>
      <c r="M46" s="390"/>
    </row>
    <row r="47" spans="1:15" ht="33" customHeight="1" x14ac:dyDescent="0.2">
      <c r="A47" s="15"/>
      <c r="B47" s="48" t="s">
        <v>0</v>
      </c>
      <c r="C47" s="27" t="s">
        <v>6</v>
      </c>
      <c r="D47" s="32" t="s">
        <v>7</v>
      </c>
      <c r="E47" s="17"/>
      <c r="G47" s="291" t="s">
        <v>0</v>
      </c>
      <c r="H47" s="292" t="s">
        <v>6</v>
      </c>
      <c r="I47" s="293" t="s">
        <v>7</v>
      </c>
      <c r="K47" s="331" t="s">
        <v>0</v>
      </c>
      <c r="L47" s="328" t="s">
        <v>6</v>
      </c>
      <c r="M47" s="313" t="s">
        <v>7</v>
      </c>
    </row>
    <row r="48" spans="1:15" ht="33" customHeight="1" x14ac:dyDescent="0.2">
      <c r="A48" s="15"/>
      <c r="B48" s="33" t="s">
        <v>5</v>
      </c>
      <c r="C48" s="7" t="s">
        <v>185</v>
      </c>
      <c r="D48" s="57">
        <f>D12+D14</f>
        <v>1725714</v>
      </c>
      <c r="E48" s="17"/>
      <c r="G48" s="33" t="s">
        <v>5</v>
      </c>
      <c r="H48" s="7" t="s">
        <v>185</v>
      </c>
      <c r="I48" s="57">
        <f>E10+E13</f>
        <v>1749999.6</v>
      </c>
      <c r="K48" s="33" t="s">
        <v>5</v>
      </c>
      <c r="L48" s="7" t="s">
        <v>185</v>
      </c>
      <c r="M48" s="57">
        <f>G10+G13</f>
        <v>2199999.6</v>
      </c>
    </row>
    <row r="49" spans="1:13" ht="33" customHeight="1" x14ac:dyDescent="0.2">
      <c r="A49" s="15"/>
      <c r="B49" s="33" t="s">
        <v>20</v>
      </c>
      <c r="C49" s="7" t="s">
        <v>1</v>
      </c>
      <c r="D49" s="451">
        <v>0.3</v>
      </c>
      <c r="E49" s="17"/>
      <c r="G49" s="33" t="s">
        <v>149</v>
      </c>
      <c r="H49" s="7" t="s">
        <v>1</v>
      </c>
      <c r="I49" s="451">
        <v>0.3</v>
      </c>
      <c r="K49" s="33" t="s">
        <v>149</v>
      </c>
      <c r="L49" s="7" t="s">
        <v>1</v>
      </c>
      <c r="M49" s="451">
        <v>0.3</v>
      </c>
    </row>
    <row r="50" spans="1:13" ht="33" customHeight="1" x14ac:dyDescent="0.2">
      <c r="A50" s="15"/>
      <c r="B50" s="33" t="s">
        <v>117</v>
      </c>
      <c r="C50" s="7" t="s">
        <v>1</v>
      </c>
      <c r="D50" s="451">
        <f>1-D49</f>
        <v>0.7</v>
      </c>
      <c r="E50" s="17"/>
      <c r="G50" s="33" t="s">
        <v>117</v>
      </c>
      <c r="H50" s="7" t="s">
        <v>1</v>
      </c>
      <c r="I50" s="451">
        <f>1-I49</f>
        <v>0.7</v>
      </c>
      <c r="K50" s="33" t="s">
        <v>117</v>
      </c>
      <c r="L50" s="7" t="s">
        <v>1</v>
      </c>
      <c r="M50" s="451">
        <f>1-M49</f>
        <v>0.7</v>
      </c>
    </row>
    <row r="51" spans="1:13" ht="33" customHeight="1" x14ac:dyDescent="0.2">
      <c r="A51" s="15"/>
      <c r="B51" s="33" t="s">
        <v>84</v>
      </c>
      <c r="C51" s="7" t="s">
        <v>185</v>
      </c>
      <c r="D51" s="57">
        <f>D48*D49</f>
        <v>517714.19999999995</v>
      </c>
      <c r="E51" s="17"/>
      <c r="G51" s="33" t="s">
        <v>150</v>
      </c>
      <c r="H51" s="7" t="s">
        <v>185</v>
      </c>
      <c r="I51" s="57">
        <f>I48*I49</f>
        <v>524999.88</v>
      </c>
      <c r="K51" s="33" t="s">
        <v>150</v>
      </c>
      <c r="L51" s="7" t="s">
        <v>185</v>
      </c>
      <c r="M51" s="57">
        <f>M48*M49</f>
        <v>659999.88</v>
      </c>
    </row>
    <row r="52" spans="1:13" ht="33" customHeight="1" x14ac:dyDescent="0.2">
      <c r="A52" s="15"/>
      <c r="B52" s="33" t="s">
        <v>118</v>
      </c>
      <c r="C52" s="7" t="s">
        <v>185</v>
      </c>
      <c r="D52" s="57">
        <f>D48*D50</f>
        <v>1207999.7999999998</v>
      </c>
      <c r="E52" s="17"/>
      <c r="G52" s="33" t="s">
        <v>118</v>
      </c>
      <c r="H52" s="7" t="s">
        <v>185</v>
      </c>
      <c r="I52" s="57">
        <f>I48*I50</f>
        <v>1224999.72</v>
      </c>
      <c r="K52" s="33" t="s">
        <v>118</v>
      </c>
      <c r="L52" s="7" t="s">
        <v>185</v>
      </c>
      <c r="M52" s="57">
        <f>M48*M50</f>
        <v>1539999.72</v>
      </c>
    </row>
    <row r="53" spans="1:13" ht="33" customHeight="1" x14ac:dyDescent="0.2">
      <c r="A53" s="15"/>
      <c r="B53" s="33" t="s">
        <v>138</v>
      </c>
      <c r="C53" s="7" t="s">
        <v>1</v>
      </c>
      <c r="D53" s="296">
        <f>D42</f>
        <v>0.09</v>
      </c>
      <c r="E53" s="17"/>
      <c r="G53" s="33" t="s">
        <v>116</v>
      </c>
      <c r="H53" s="7" t="s">
        <v>1</v>
      </c>
      <c r="I53" s="296">
        <v>7.0000000000000007E-2</v>
      </c>
      <c r="K53" s="33" t="s">
        <v>116</v>
      </c>
      <c r="L53" s="7" t="s">
        <v>1</v>
      </c>
      <c r="M53" s="296">
        <v>7.0000000000000007E-2</v>
      </c>
    </row>
    <row r="54" spans="1:13" ht="33" customHeight="1" x14ac:dyDescent="0.2">
      <c r="A54" s="15"/>
      <c r="B54" s="33" t="s">
        <v>116</v>
      </c>
      <c r="C54" s="7" t="s">
        <v>1</v>
      </c>
      <c r="D54" s="296">
        <v>0.05</v>
      </c>
      <c r="E54" s="17"/>
      <c r="G54" s="177" t="s">
        <v>131</v>
      </c>
      <c r="H54" s="178" t="s">
        <v>8</v>
      </c>
      <c r="I54" s="57">
        <v>0</v>
      </c>
      <c r="K54" s="177" t="s">
        <v>131</v>
      </c>
      <c r="L54" s="178" t="s">
        <v>8</v>
      </c>
      <c r="M54" s="57">
        <v>0</v>
      </c>
    </row>
    <row r="55" spans="1:13" ht="33" customHeight="1" x14ac:dyDescent="0.2">
      <c r="A55" s="15"/>
      <c r="B55" s="33" t="s">
        <v>40</v>
      </c>
      <c r="C55" s="7" t="s">
        <v>8</v>
      </c>
      <c r="D55" s="57">
        <v>110</v>
      </c>
      <c r="E55" s="17"/>
      <c r="G55" s="33" t="s">
        <v>40</v>
      </c>
      <c r="H55" s="7" t="s">
        <v>8</v>
      </c>
      <c r="I55" s="57">
        <v>110</v>
      </c>
      <c r="K55" s="33" t="s">
        <v>40</v>
      </c>
      <c r="L55" s="7" t="s">
        <v>8</v>
      </c>
      <c r="M55" s="57">
        <v>110</v>
      </c>
    </row>
    <row r="56" spans="1:13" ht="33" customHeight="1" x14ac:dyDescent="0.2">
      <c r="A56" s="15"/>
      <c r="E56" s="17"/>
    </row>
    <row r="57" spans="1:13" ht="17" thickBot="1" x14ac:dyDescent="0.25">
      <c r="B57" s="19"/>
      <c r="C57" s="19"/>
      <c r="D57" s="19"/>
      <c r="E57" s="18"/>
      <c r="F57" s="18"/>
    </row>
    <row r="58" spans="1:13" ht="19" x14ac:dyDescent="0.2">
      <c r="A58" s="15"/>
      <c r="B58" s="393" t="s">
        <v>62</v>
      </c>
      <c r="C58" s="394"/>
      <c r="D58" s="394"/>
      <c r="E58" s="394"/>
      <c r="F58" s="395"/>
      <c r="G58" s="17"/>
    </row>
    <row r="59" spans="1:13" ht="68.5" customHeight="1" x14ac:dyDescent="0.2">
      <c r="A59" s="15"/>
      <c r="B59" s="83" t="s">
        <v>0</v>
      </c>
      <c r="C59" s="87" t="s">
        <v>6</v>
      </c>
      <c r="D59" s="88" t="s">
        <v>110</v>
      </c>
      <c r="E59" s="88" t="s">
        <v>77</v>
      </c>
      <c r="F59" s="89" t="s">
        <v>78</v>
      </c>
      <c r="G59" s="329" t="s">
        <v>208</v>
      </c>
    </row>
    <row r="60" spans="1:13" ht="33" customHeight="1" x14ac:dyDescent="0.2">
      <c r="A60" s="15"/>
      <c r="B60" s="44" t="s">
        <v>16</v>
      </c>
      <c r="C60" s="45" t="s">
        <v>2</v>
      </c>
      <c r="D60" s="463">
        <v>2861600</v>
      </c>
      <c r="E60" s="463">
        <f>1.42*D60</f>
        <v>4063472</v>
      </c>
      <c r="F60" s="464">
        <f>1.96*D60</f>
        <v>5608736</v>
      </c>
      <c r="G60" s="463">
        <f>1.05*D60</f>
        <v>3004680</v>
      </c>
    </row>
    <row r="61" spans="1:13" ht="33" customHeight="1" x14ac:dyDescent="0.2">
      <c r="A61" s="15"/>
      <c r="B61" s="44" t="s">
        <v>85</v>
      </c>
      <c r="C61" s="45" t="s">
        <v>187</v>
      </c>
      <c r="D61" s="465">
        <v>0.12</v>
      </c>
      <c r="E61" s="465">
        <v>0.12</v>
      </c>
      <c r="F61" s="465">
        <v>0.12</v>
      </c>
      <c r="G61" s="465">
        <v>0.12</v>
      </c>
    </row>
    <row r="62" spans="1:13" ht="33" customHeight="1" thickBot="1" x14ac:dyDescent="0.25">
      <c r="A62" s="15"/>
      <c r="B62" s="34" t="s">
        <v>17</v>
      </c>
      <c r="C62" s="36" t="s">
        <v>188</v>
      </c>
      <c r="D62" s="46">
        <f>D60*D61</f>
        <v>343392</v>
      </c>
      <c r="E62" s="46">
        <f>E60*E61</f>
        <v>487616.63999999996</v>
      </c>
      <c r="F62" s="47">
        <f>F60*F61</f>
        <v>673048.32</v>
      </c>
      <c r="G62" s="46">
        <f>G60*G61</f>
        <v>360561.6</v>
      </c>
    </row>
    <row r="63" spans="1:13" ht="17" thickBot="1" x14ac:dyDescent="0.25">
      <c r="B63" s="20"/>
      <c r="C63" s="20"/>
      <c r="D63" s="20"/>
      <c r="E63" s="20"/>
      <c r="F63" s="20"/>
    </row>
    <row r="64" spans="1:13" ht="19" x14ac:dyDescent="0.2">
      <c r="B64" s="402" t="s">
        <v>143</v>
      </c>
      <c r="C64" s="403"/>
      <c r="D64" s="404"/>
    </row>
    <row r="65" spans="1:6" x14ac:dyDescent="0.2">
      <c r="A65" s="15"/>
      <c r="B65" s="290" t="s">
        <v>114</v>
      </c>
      <c r="C65" s="290" t="s">
        <v>113</v>
      </c>
      <c r="D65" s="465">
        <f>800*14*(365/12)</f>
        <v>340666.66666666669</v>
      </c>
      <c r="E65" s="17"/>
      <c r="F65" s="85"/>
    </row>
    <row r="66" spans="1:6" x14ac:dyDescent="0.2">
      <c r="B66" s="20"/>
      <c r="C66" s="20"/>
      <c r="D66" s="20"/>
    </row>
    <row r="67" spans="1:6" ht="17" thickBot="1" x14ac:dyDescent="0.25"/>
    <row r="68" spans="1:6" ht="19" x14ac:dyDescent="0.2">
      <c r="B68" s="388" t="s">
        <v>158</v>
      </c>
      <c r="C68" s="389"/>
      <c r="D68" s="390"/>
    </row>
    <row r="69" spans="1:6" x14ac:dyDescent="0.2">
      <c r="B69" s="291" t="s">
        <v>0</v>
      </c>
      <c r="C69" s="292" t="s">
        <v>6</v>
      </c>
      <c r="D69" s="293" t="s">
        <v>7</v>
      </c>
    </row>
    <row r="70" spans="1:6" x14ac:dyDescent="0.2">
      <c r="B70" s="33" t="s">
        <v>157</v>
      </c>
      <c r="C70" s="7" t="s">
        <v>1</v>
      </c>
      <c r="D70" s="451">
        <v>0.7</v>
      </c>
    </row>
    <row r="71" spans="1:6" x14ac:dyDescent="0.2">
      <c r="B71" s="33" t="s">
        <v>159</v>
      </c>
      <c r="C71" s="7" t="s">
        <v>1</v>
      </c>
      <c r="D71" s="451">
        <v>0.7</v>
      </c>
    </row>
    <row r="72" spans="1:6" x14ac:dyDescent="0.2">
      <c r="B72" s="33" t="s">
        <v>160</v>
      </c>
      <c r="C72" s="7" t="s">
        <v>1</v>
      </c>
      <c r="D72" s="451">
        <v>0.7</v>
      </c>
    </row>
    <row r="73" spans="1:6" x14ac:dyDescent="0.2">
      <c r="B73" s="33" t="s">
        <v>161</v>
      </c>
      <c r="C73" s="7" t="s">
        <v>1</v>
      </c>
      <c r="D73" s="451">
        <v>0.7</v>
      </c>
    </row>
    <row r="74" spans="1:6" x14ac:dyDescent="0.2">
      <c r="B74" s="33" t="s">
        <v>162</v>
      </c>
      <c r="C74" s="7" t="s">
        <v>1</v>
      </c>
      <c r="D74" s="451">
        <v>0.7</v>
      </c>
    </row>
    <row r="75" spans="1:6" x14ac:dyDescent="0.2">
      <c r="B75" s="33" t="s">
        <v>163</v>
      </c>
      <c r="C75" s="7" t="s">
        <v>1</v>
      </c>
      <c r="D75" s="451">
        <v>0.7</v>
      </c>
    </row>
    <row r="76" spans="1:6" x14ac:dyDescent="0.2">
      <c r="B76" s="33" t="s">
        <v>164</v>
      </c>
      <c r="C76" s="7" t="s">
        <v>1</v>
      </c>
      <c r="D76" s="451">
        <v>0.7</v>
      </c>
    </row>
    <row r="77" spans="1:6" x14ac:dyDescent="0.2">
      <c r="B77" s="33" t="s">
        <v>165</v>
      </c>
      <c r="C77" s="7" t="s">
        <v>1</v>
      </c>
      <c r="D77" s="451">
        <v>0.7</v>
      </c>
    </row>
    <row r="78" spans="1:6" x14ac:dyDescent="0.2">
      <c r="B78" s="33" t="s">
        <v>166</v>
      </c>
      <c r="C78" s="7" t="s">
        <v>1</v>
      </c>
      <c r="D78" s="451">
        <v>0.7</v>
      </c>
    </row>
    <row r="79" spans="1:6" x14ac:dyDescent="0.2">
      <c r="B79" s="33" t="s">
        <v>167</v>
      </c>
      <c r="C79" s="7" t="s">
        <v>1</v>
      </c>
      <c r="D79" s="451">
        <v>0.7</v>
      </c>
    </row>
  </sheetData>
  <sheetProtection algorithmName="SHA-512" hashValue="BVIR3aAgFty+nzGTPPpGQnamAH3D69+XrnRR8+a65iLD3maithISbOHNSY8+E3RzqTVjMbuoXteFvwl6Gg0Vsw==" saltValue="Y84czrVVNadVxRQBRZhoZg==" spinCount="100000" sheet="1" objects="1" scenarios="1"/>
  <mergeCells count="29">
    <mergeCell ref="F32:G32"/>
    <mergeCell ref="H32:I32"/>
    <mergeCell ref="B37:F37"/>
    <mergeCell ref="D32:E32"/>
    <mergeCell ref="D38:F38"/>
    <mergeCell ref="B32:B33"/>
    <mergeCell ref="G46:I46"/>
    <mergeCell ref="B68:D68"/>
    <mergeCell ref="B46:D46"/>
    <mergeCell ref="B58:F58"/>
    <mergeCell ref="C38:C39"/>
    <mergeCell ref="B38:B39"/>
    <mergeCell ref="B64:D64"/>
    <mergeCell ref="J22:K22"/>
    <mergeCell ref="J32:K32"/>
    <mergeCell ref="K46:M46"/>
    <mergeCell ref="B2:D2"/>
    <mergeCell ref="B16:D16"/>
    <mergeCell ref="B7:F7"/>
    <mergeCell ref="B21:I21"/>
    <mergeCell ref="C22:C23"/>
    <mergeCell ref="F22:G22"/>
    <mergeCell ref="H22:I22"/>
    <mergeCell ref="D22:E22"/>
    <mergeCell ref="B8:B9"/>
    <mergeCell ref="B22:B23"/>
    <mergeCell ref="C8:C9"/>
    <mergeCell ref="B31:I31"/>
    <mergeCell ref="C32:C33"/>
  </mergeCells>
  <phoneticPr fontId="45" type="noConversion"/>
  <conditionalFormatting sqref="E24:E27 G24:G27 I24:I27 E34:E35 G34:G35 I34:I35 D48 D62:F62 D10:F14">
    <cfRule type="cellIs" dxfId="300" priority="28" operator="greaterThan">
      <formula>0</formula>
    </cfRule>
  </conditionalFormatting>
  <conditionalFormatting sqref="E24:E27 G24:G27 I24:I27 E34:E35 G34:G35 I34:I35 D48 D62:F62 D10:F14">
    <cfRule type="cellIs" dxfId="299" priority="27" operator="lessThan">
      <formula>0</formula>
    </cfRule>
  </conditionalFormatting>
  <conditionalFormatting sqref="D51:D52">
    <cfRule type="cellIs" dxfId="298" priority="26" operator="greaterThan">
      <formula>0</formula>
    </cfRule>
  </conditionalFormatting>
  <conditionalFormatting sqref="D51:D52">
    <cfRule type="cellIs" dxfId="297" priority="25" operator="lessThan">
      <formula>0</formula>
    </cfRule>
  </conditionalFormatting>
  <conditionalFormatting sqref="D60:F60">
    <cfRule type="cellIs" dxfId="296" priority="24" operator="greaterThan">
      <formula>0</formula>
    </cfRule>
  </conditionalFormatting>
  <conditionalFormatting sqref="D60:F60">
    <cfRule type="cellIs" dxfId="295" priority="23" operator="lessThan">
      <formula>0</formula>
    </cfRule>
  </conditionalFormatting>
  <conditionalFormatting sqref="I48">
    <cfRule type="cellIs" dxfId="294" priority="22" operator="greaterThan">
      <formula>0</formula>
    </cfRule>
  </conditionalFormatting>
  <conditionalFormatting sqref="I48">
    <cfRule type="cellIs" dxfId="293" priority="21" operator="lessThan">
      <formula>0</formula>
    </cfRule>
  </conditionalFormatting>
  <conditionalFormatting sqref="I51:I52">
    <cfRule type="cellIs" dxfId="292" priority="20" operator="greaterThan">
      <formula>0</formula>
    </cfRule>
  </conditionalFormatting>
  <conditionalFormatting sqref="I51:I52">
    <cfRule type="cellIs" dxfId="291" priority="19" operator="lessThan">
      <formula>0</formula>
    </cfRule>
  </conditionalFormatting>
  <conditionalFormatting sqref="G10:G14">
    <cfRule type="cellIs" dxfId="290" priority="14" operator="greaterThan">
      <formula>0</formula>
    </cfRule>
  </conditionalFormatting>
  <conditionalFormatting sqref="G10:G14">
    <cfRule type="cellIs" dxfId="289" priority="13" operator="lessThan">
      <formula>0</formula>
    </cfRule>
  </conditionalFormatting>
  <conditionalFormatting sqref="K24:K27">
    <cfRule type="cellIs" dxfId="288" priority="12" operator="greaterThan">
      <formula>0</formula>
    </cfRule>
  </conditionalFormatting>
  <conditionalFormatting sqref="K24:K27">
    <cfRule type="cellIs" dxfId="287" priority="11" operator="lessThan">
      <formula>0</formula>
    </cfRule>
  </conditionalFormatting>
  <conditionalFormatting sqref="K34:K35">
    <cfRule type="cellIs" dxfId="286" priority="10" operator="greaterThan">
      <formula>0</formula>
    </cfRule>
  </conditionalFormatting>
  <conditionalFormatting sqref="K34:K35">
    <cfRule type="cellIs" dxfId="285" priority="9" operator="lessThan">
      <formula>0</formula>
    </cfRule>
  </conditionalFormatting>
  <conditionalFormatting sqref="G62">
    <cfRule type="cellIs" dxfId="284" priority="8" operator="greaterThan">
      <formula>0</formula>
    </cfRule>
  </conditionalFormatting>
  <conditionalFormatting sqref="G62">
    <cfRule type="cellIs" dxfId="283" priority="7" operator="lessThan">
      <formula>0</formula>
    </cfRule>
  </conditionalFormatting>
  <conditionalFormatting sqref="G60">
    <cfRule type="cellIs" dxfId="282" priority="6" operator="greaterThan">
      <formula>0</formula>
    </cfRule>
  </conditionalFormatting>
  <conditionalFormatting sqref="G60">
    <cfRule type="cellIs" dxfId="281" priority="5" operator="lessThan">
      <formula>0</formula>
    </cfRule>
  </conditionalFormatting>
  <conditionalFormatting sqref="M48">
    <cfRule type="cellIs" dxfId="280" priority="4" operator="greaterThan">
      <formula>0</formula>
    </cfRule>
  </conditionalFormatting>
  <conditionalFormatting sqref="M48">
    <cfRule type="cellIs" dxfId="279" priority="3" operator="lessThan">
      <formula>0</formula>
    </cfRule>
  </conditionalFormatting>
  <conditionalFormatting sqref="M51:M52">
    <cfRule type="cellIs" dxfId="278" priority="2" operator="greaterThan">
      <formula>0</formula>
    </cfRule>
  </conditionalFormatting>
  <conditionalFormatting sqref="M51:M52">
    <cfRule type="cellIs" dxfId="277" priority="1" operator="lessThan">
      <formula>0</formula>
    </cfRule>
  </conditionalFormatting>
  <pageMargins left="0.7" right="0.7" top="0.75" bottom="0.75" header="0.3" footer="0.3"/>
  <pageSetup orientation="portrait" horizontalDpi="1200" verticalDpi="1200" r:id="rId1"/>
  <ignoredErrors>
    <ignoredError sqref="E25:I25 E26 I26 G26"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X67"/>
  <sheetViews>
    <sheetView zoomScale="75" zoomScaleNormal="115" workbookViewId="0">
      <selection sqref="A1:XFD1048576"/>
    </sheetView>
  </sheetViews>
  <sheetFormatPr baseColWidth="10" defaultColWidth="15.5" defaultRowHeight="15" outlineLevelRow="1" x14ac:dyDescent="0.2"/>
  <cols>
    <col min="1" max="1" width="14.83203125" style="5" customWidth="1"/>
    <col min="2" max="2" width="55" style="5" customWidth="1"/>
    <col min="3" max="3" width="18.5" style="5" customWidth="1"/>
    <col min="4" max="5" width="17.83203125" style="5" customWidth="1"/>
    <col min="6" max="124" width="15.5" style="5"/>
    <col min="125" max="180" width="15.5" style="418"/>
    <col min="181" max="16384" width="15.5" style="5"/>
  </cols>
  <sheetData>
    <row r="1" spans="1:180" s="54" customFormat="1" ht="37.5" customHeight="1" x14ac:dyDescent="0.2">
      <c r="A1" s="53" t="s">
        <v>74</v>
      </c>
      <c r="DU1" s="419"/>
      <c r="DV1" s="419"/>
      <c r="DW1" s="419"/>
      <c r="DX1" s="419"/>
      <c r="DY1" s="419"/>
      <c r="DZ1" s="419"/>
      <c r="EA1" s="419"/>
      <c r="EB1" s="419"/>
      <c r="EC1" s="419"/>
      <c r="ED1" s="419"/>
      <c r="EE1" s="419"/>
      <c r="EF1" s="419"/>
      <c r="EG1" s="419"/>
      <c r="EH1" s="419"/>
      <c r="EI1" s="419"/>
      <c r="EJ1" s="419"/>
      <c r="EK1" s="419"/>
      <c r="EL1" s="419"/>
      <c r="EM1" s="419"/>
      <c r="EN1" s="419"/>
      <c r="EO1" s="419"/>
      <c r="EP1" s="419"/>
      <c r="EQ1" s="419"/>
      <c r="ER1" s="419"/>
      <c r="ES1" s="419"/>
      <c r="ET1" s="419"/>
      <c r="EU1" s="419"/>
      <c r="EV1" s="419"/>
      <c r="EW1" s="419"/>
      <c r="EX1" s="419"/>
      <c r="EY1" s="419"/>
      <c r="EZ1" s="419"/>
      <c r="FA1" s="419"/>
      <c r="FB1" s="419"/>
      <c r="FC1" s="419"/>
      <c r="FD1" s="419"/>
      <c r="FE1" s="419"/>
      <c r="FF1" s="419"/>
      <c r="FG1" s="419"/>
      <c r="FH1" s="419"/>
      <c r="FI1" s="419"/>
      <c r="FJ1" s="419"/>
      <c r="FK1" s="419"/>
      <c r="FL1" s="419"/>
      <c r="FM1" s="419"/>
      <c r="FN1" s="419"/>
      <c r="FO1" s="419"/>
      <c r="FP1" s="419"/>
      <c r="FQ1" s="419"/>
      <c r="FR1" s="419"/>
      <c r="FS1" s="419"/>
      <c r="FT1" s="419"/>
      <c r="FU1" s="419"/>
      <c r="FV1" s="419"/>
      <c r="FW1" s="419"/>
      <c r="FX1" s="419"/>
    </row>
    <row r="2" spans="1:180" s="138" customFormat="1" ht="15.5" customHeight="1" x14ac:dyDescent="0.2">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row>
    <row r="3" spans="1:180" s="138" customFormat="1" ht="15.5" customHeight="1" x14ac:dyDescent="0.2">
      <c r="B3" s="138" t="s">
        <v>56</v>
      </c>
      <c r="C3" s="139"/>
      <c r="D3" s="64" t="s">
        <v>54</v>
      </c>
      <c r="E3" s="65">
        <f>DATE(YEAR('Inputs and Model Assumptions'!$D$4),MONTH(1),DAY(1))</f>
        <v>44197</v>
      </c>
      <c r="F3" s="65">
        <f t="shared" ref="F3:AK3" si="0">DATE(YEAR(E3),MONTH(E3)+1,DAY(1))</f>
        <v>44228</v>
      </c>
      <c r="G3" s="65">
        <f t="shared" si="0"/>
        <v>44256</v>
      </c>
      <c r="H3" s="65">
        <f t="shared" si="0"/>
        <v>44287</v>
      </c>
      <c r="I3" s="65">
        <f t="shared" si="0"/>
        <v>44317</v>
      </c>
      <c r="J3" s="65">
        <f t="shared" si="0"/>
        <v>44348</v>
      </c>
      <c r="K3" s="65">
        <f t="shared" si="0"/>
        <v>44378</v>
      </c>
      <c r="L3" s="65">
        <f t="shared" si="0"/>
        <v>44409</v>
      </c>
      <c r="M3" s="65">
        <f t="shared" si="0"/>
        <v>44440</v>
      </c>
      <c r="N3" s="65">
        <f t="shared" si="0"/>
        <v>44470</v>
      </c>
      <c r="O3" s="65">
        <f t="shared" si="0"/>
        <v>44501</v>
      </c>
      <c r="P3" s="65">
        <f t="shared" si="0"/>
        <v>44531</v>
      </c>
      <c r="Q3" s="65">
        <f t="shared" si="0"/>
        <v>44562</v>
      </c>
      <c r="R3" s="65">
        <f t="shared" si="0"/>
        <v>44593</v>
      </c>
      <c r="S3" s="65">
        <f t="shared" si="0"/>
        <v>44621</v>
      </c>
      <c r="T3" s="65">
        <f t="shared" si="0"/>
        <v>44652</v>
      </c>
      <c r="U3" s="65">
        <f t="shared" si="0"/>
        <v>44682</v>
      </c>
      <c r="V3" s="65">
        <f t="shared" si="0"/>
        <v>44713</v>
      </c>
      <c r="W3" s="65">
        <f t="shared" si="0"/>
        <v>44743</v>
      </c>
      <c r="X3" s="65">
        <f t="shared" si="0"/>
        <v>44774</v>
      </c>
      <c r="Y3" s="65">
        <f t="shared" si="0"/>
        <v>44805</v>
      </c>
      <c r="Z3" s="65">
        <f t="shared" si="0"/>
        <v>44835</v>
      </c>
      <c r="AA3" s="65">
        <f t="shared" si="0"/>
        <v>44866</v>
      </c>
      <c r="AB3" s="65">
        <f t="shared" si="0"/>
        <v>44896</v>
      </c>
      <c r="AC3" s="65">
        <f t="shared" si="0"/>
        <v>44927</v>
      </c>
      <c r="AD3" s="65">
        <f t="shared" si="0"/>
        <v>44958</v>
      </c>
      <c r="AE3" s="65">
        <f t="shared" si="0"/>
        <v>44986</v>
      </c>
      <c r="AF3" s="65">
        <f t="shared" si="0"/>
        <v>45017</v>
      </c>
      <c r="AG3" s="65">
        <f t="shared" si="0"/>
        <v>45047</v>
      </c>
      <c r="AH3" s="65">
        <f t="shared" si="0"/>
        <v>45078</v>
      </c>
      <c r="AI3" s="65">
        <f t="shared" si="0"/>
        <v>45108</v>
      </c>
      <c r="AJ3" s="65">
        <f t="shared" si="0"/>
        <v>45139</v>
      </c>
      <c r="AK3" s="65">
        <f t="shared" si="0"/>
        <v>45170</v>
      </c>
      <c r="AL3" s="65">
        <f t="shared" ref="AL3:BQ3" si="1">DATE(YEAR(AK3),MONTH(AK3)+1,DAY(1))</f>
        <v>45200</v>
      </c>
      <c r="AM3" s="65">
        <f t="shared" si="1"/>
        <v>45231</v>
      </c>
      <c r="AN3" s="65">
        <f t="shared" si="1"/>
        <v>45261</v>
      </c>
      <c r="AO3" s="65">
        <f t="shared" si="1"/>
        <v>45292</v>
      </c>
      <c r="AP3" s="65">
        <f t="shared" si="1"/>
        <v>45323</v>
      </c>
      <c r="AQ3" s="65">
        <f t="shared" si="1"/>
        <v>45352</v>
      </c>
      <c r="AR3" s="65">
        <f t="shared" si="1"/>
        <v>45383</v>
      </c>
      <c r="AS3" s="65">
        <f t="shared" si="1"/>
        <v>45413</v>
      </c>
      <c r="AT3" s="65">
        <f t="shared" si="1"/>
        <v>45444</v>
      </c>
      <c r="AU3" s="65">
        <f t="shared" si="1"/>
        <v>45474</v>
      </c>
      <c r="AV3" s="65">
        <f t="shared" si="1"/>
        <v>45505</v>
      </c>
      <c r="AW3" s="65">
        <f t="shared" si="1"/>
        <v>45536</v>
      </c>
      <c r="AX3" s="65">
        <f t="shared" si="1"/>
        <v>45566</v>
      </c>
      <c r="AY3" s="65">
        <f t="shared" si="1"/>
        <v>45597</v>
      </c>
      <c r="AZ3" s="65">
        <f t="shared" si="1"/>
        <v>45627</v>
      </c>
      <c r="BA3" s="65">
        <f t="shared" si="1"/>
        <v>45658</v>
      </c>
      <c r="BB3" s="65">
        <f t="shared" si="1"/>
        <v>45689</v>
      </c>
      <c r="BC3" s="65">
        <f t="shared" si="1"/>
        <v>45717</v>
      </c>
      <c r="BD3" s="65">
        <f t="shared" si="1"/>
        <v>45748</v>
      </c>
      <c r="BE3" s="65">
        <f t="shared" si="1"/>
        <v>45778</v>
      </c>
      <c r="BF3" s="65">
        <f t="shared" si="1"/>
        <v>45809</v>
      </c>
      <c r="BG3" s="65">
        <f t="shared" si="1"/>
        <v>45839</v>
      </c>
      <c r="BH3" s="65">
        <f t="shared" si="1"/>
        <v>45870</v>
      </c>
      <c r="BI3" s="65">
        <f t="shared" si="1"/>
        <v>45901</v>
      </c>
      <c r="BJ3" s="65">
        <f t="shared" si="1"/>
        <v>45931</v>
      </c>
      <c r="BK3" s="65">
        <f t="shared" si="1"/>
        <v>45962</v>
      </c>
      <c r="BL3" s="65">
        <f t="shared" si="1"/>
        <v>45992</v>
      </c>
      <c r="BM3" s="65">
        <f t="shared" si="1"/>
        <v>46023</v>
      </c>
      <c r="BN3" s="65">
        <f t="shared" si="1"/>
        <v>46054</v>
      </c>
      <c r="BO3" s="65">
        <f t="shared" si="1"/>
        <v>46082</v>
      </c>
      <c r="BP3" s="65">
        <f t="shared" si="1"/>
        <v>46113</v>
      </c>
      <c r="BQ3" s="65">
        <f t="shared" si="1"/>
        <v>46143</v>
      </c>
      <c r="BR3" s="65">
        <f t="shared" ref="BR3:CW3" si="2">DATE(YEAR(BQ3),MONTH(BQ3)+1,DAY(1))</f>
        <v>46174</v>
      </c>
      <c r="BS3" s="65">
        <f t="shared" si="2"/>
        <v>46204</v>
      </c>
      <c r="BT3" s="65">
        <f t="shared" si="2"/>
        <v>46235</v>
      </c>
      <c r="BU3" s="65">
        <f t="shared" si="2"/>
        <v>46266</v>
      </c>
      <c r="BV3" s="65">
        <f t="shared" si="2"/>
        <v>46296</v>
      </c>
      <c r="BW3" s="65">
        <f t="shared" si="2"/>
        <v>46327</v>
      </c>
      <c r="BX3" s="65">
        <f t="shared" si="2"/>
        <v>46357</v>
      </c>
      <c r="BY3" s="65">
        <f t="shared" si="2"/>
        <v>46388</v>
      </c>
      <c r="BZ3" s="65">
        <f t="shared" si="2"/>
        <v>46419</v>
      </c>
      <c r="CA3" s="65">
        <f t="shared" si="2"/>
        <v>46447</v>
      </c>
      <c r="CB3" s="65">
        <f t="shared" si="2"/>
        <v>46478</v>
      </c>
      <c r="CC3" s="65">
        <f t="shared" si="2"/>
        <v>46508</v>
      </c>
      <c r="CD3" s="65">
        <f t="shared" si="2"/>
        <v>46539</v>
      </c>
      <c r="CE3" s="65">
        <f t="shared" si="2"/>
        <v>46569</v>
      </c>
      <c r="CF3" s="65">
        <f t="shared" si="2"/>
        <v>46600</v>
      </c>
      <c r="CG3" s="65">
        <f t="shared" si="2"/>
        <v>46631</v>
      </c>
      <c r="CH3" s="65">
        <f t="shared" si="2"/>
        <v>46661</v>
      </c>
      <c r="CI3" s="65">
        <f t="shared" si="2"/>
        <v>46692</v>
      </c>
      <c r="CJ3" s="65">
        <f t="shared" si="2"/>
        <v>46722</v>
      </c>
      <c r="CK3" s="65">
        <f t="shared" si="2"/>
        <v>46753</v>
      </c>
      <c r="CL3" s="65">
        <f t="shared" si="2"/>
        <v>46784</v>
      </c>
      <c r="CM3" s="65">
        <f t="shared" si="2"/>
        <v>46813</v>
      </c>
      <c r="CN3" s="65">
        <f t="shared" si="2"/>
        <v>46844</v>
      </c>
      <c r="CO3" s="65">
        <f t="shared" si="2"/>
        <v>46874</v>
      </c>
      <c r="CP3" s="65">
        <f t="shared" si="2"/>
        <v>46905</v>
      </c>
      <c r="CQ3" s="65">
        <f t="shared" si="2"/>
        <v>46935</v>
      </c>
      <c r="CR3" s="65">
        <f t="shared" si="2"/>
        <v>46966</v>
      </c>
      <c r="CS3" s="65">
        <f t="shared" si="2"/>
        <v>46997</v>
      </c>
      <c r="CT3" s="65">
        <f t="shared" si="2"/>
        <v>47027</v>
      </c>
      <c r="CU3" s="65">
        <f t="shared" si="2"/>
        <v>47058</v>
      </c>
      <c r="CV3" s="65">
        <f t="shared" si="2"/>
        <v>47088</v>
      </c>
      <c r="CW3" s="65">
        <f t="shared" si="2"/>
        <v>47119</v>
      </c>
      <c r="CX3" s="65">
        <f t="shared" ref="CX3:DT3" si="3">DATE(YEAR(CW3),MONTH(CW3)+1,DAY(1))</f>
        <v>47150</v>
      </c>
      <c r="CY3" s="65">
        <f t="shared" si="3"/>
        <v>47178</v>
      </c>
      <c r="CZ3" s="65">
        <f t="shared" si="3"/>
        <v>47209</v>
      </c>
      <c r="DA3" s="65">
        <f t="shared" si="3"/>
        <v>47239</v>
      </c>
      <c r="DB3" s="65">
        <f t="shared" si="3"/>
        <v>47270</v>
      </c>
      <c r="DC3" s="65">
        <f t="shared" si="3"/>
        <v>47300</v>
      </c>
      <c r="DD3" s="65">
        <f t="shared" si="3"/>
        <v>47331</v>
      </c>
      <c r="DE3" s="65">
        <f t="shared" si="3"/>
        <v>47362</v>
      </c>
      <c r="DF3" s="65">
        <f t="shared" si="3"/>
        <v>47392</v>
      </c>
      <c r="DG3" s="65">
        <f t="shared" si="3"/>
        <v>47423</v>
      </c>
      <c r="DH3" s="65">
        <f t="shared" si="3"/>
        <v>47453</v>
      </c>
      <c r="DI3" s="65">
        <f t="shared" si="3"/>
        <v>47484</v>
      </c>
      <c r="DJ3" s="65">
        <f t="shared" si="3"/>
        <v>47515</v>
      </c>
      <c r="DK3" s="65">
        <f t="shared" si="3"/>
        <v>47543</v>
      </c>
      <c r="DL3" s="65">
        <f t="shared" si="3"/>
        <v>47574</v>
      </c>
      <c r="DM3" s="65">
        <f t="shared" si="3"/>
        <v>47604</v>
      </c>
      <c r="DN3" s="65">
        <f t="shared" si="3"/>
        <v>47635</v>
      </c>
      <c r="DO3" s="65">
        <f t="shared" si="3"/>
        <v>47665</v>
      </c>
      <c r="DP3" s="65">
        <f t="shared" si="3"/>
        <v>47696</v>
      </c>
      <c r="DQ3" s="65">
        <f t="shared" si="3"/>
        <v>47727</v>
      </c>
      <c r="DR3" s="65">
        <f t="shared" si="3"/>
        <v>47757</v>
      </c>
      <c r="DS3" s="65">
        <f t="shared" si="3"/>
        <v>47788</v>
      </c>
      <c r="DT3" s="65">
        <f t="shared" si="3"/>
        <v>47818</v>
      </c>
    </row>
    <row r="4" spans="1:180" s="138" customFormat="1" ht="15.5" customHeight="1" x14ac:dyDescent="0.2">
      <c r="B4" s="138" t="s">
        <v>57</v>
      </c>
      <c r="C4" s="6"/>
      <c r="D4" s="6"/>
      <c r="E4" s="65">
        <f t="shared" ref="E4:AJ4" si="4">DATE(YEAR(E3),MONTH(E3)+1,DAY(1)-1)</f>
        <v>44227</v>
      </c>
      <c r="F4" s="65">
        <f t="shared" si="4"/>
        <v>44255</v>
      </c>
      <c r="G4" s="65">
        <f t="shared" si="4"/>
        <v>44286</v>
      </c>
      <c r="H4" s="65">
        <f t="shared" si="4"/>
        <v>44316</v>
      </c>
      <c r="I4" s="65">
        <f t="shared" si="4"/>
        <v>44347</v>
      </c>
      <c r="J4" s="65">
        <f t="shared" si="4"/>
        <v>44377</v>
      </c>
      <c r="K4" s="65">
        <f t="shared" si="4"/>
        <v>44408</v>
      </c>
      <c r="L4" s="65">
        <f t="shared" si="4"/>
        <v>44439</v>
      </c>
      <c r="M4" s="65">
        <f t="shared" si="4"/>
        <v>44469</v>
      </c>
      <c r="N4" s="65">
        <f t="shared" si="4"/>
        <v>44500</v>
      </c>
      <c r="O4" s="65">
        <f t="shared" si="4"/>
        <v>44530</v>
      </c>
      <c r="P4" s="65">
        <f t="shared" si="4"/>
        <v>44561</v>
      </c>
      <c r="Q4" s="65">
        <f t="shared" si="4"/>
        <v>44592</v>
      </c>
      <c r="R4" s="65">
        <f t="shared" si="4"/>
        <v>44620</v>
      </c>
      <c r="S4" s="65">
        <f t="shared" si="4"/>
        <v>44651</v>
      </c>
      <c r="T4" s="65">
        <f t="shared" si="4"/>
        <v>44681</v>
      </c>
      <c r="U4" s="65">
        <f t="shared" si="4"/>
        <v>44712</v>
      </c>
      <c r="V4" s="65">
        <f t="shared" si="4"/>
        <v>44742</v>
      </c>
      <c r="W4" s="65">
        <f t="shared" si="4"/>
        <v>44773</v>
      </c>
      <c r="X4" s="65">
        <f t="shared" si="4"/>
        <v>44804</v>
      </c>
      <c r="Y4" s="65">
        <f t="shared" si="4"/>
        <v>44834</v>
      </c>
      <c r="Z4" s="65">
        <f t="shared" si="4"/>
        <v>44865</v>
      </c>
      <c r="AA4" s="65">
        <f t="shared" si="4"/>
        <v>44895</v>
      </c>
      <c r="AB4" s="65">
        <f t="shared" si="4"/>
        <v>44926</v>
      </c>
      <c r="AC4" s="65">
        <f t="shared" si="4"/>
        <v>44957</v>
      </c>
      <c r="AD4" s="65">
        <f t="shared" si="4"/>
        <v>44985</v>
      </c>
      <c r="AE4" s="65">
        <f t="shared" si="4"/>
        <v>45016</v>
      </c>
      <c r="AF4" s="65">
        <f t="shared" si="4"/>
        <v>45046</v>
      </c>
      <c r="AG4" s="65">
        <f t="shared" si="4"/>
        <v>45077</v>
      </c>
      <c r="AH4" s="65">
        <f t="shared" si="4"/>
        <v>45107</v>
      </c>
      <c r="AI4" s="65">
        <f t="shared" si="4"/>
        <v>45138</v>
      </c>
      <c r="AJ4" s="65">
        <f t="shared" si="4"/>
        <v>45169</v>
      </c>
      <c r="AK4" s="65">
        <f t="shared" ref="AK4:BP4" si="5">DATE(YEAR(AK3),MONTH(AK3)+1,DAY(1)-1)</f>
        <v>45199</v>
      </c>
      <c r="AL4" s="65">
        <f t="shared" si="5"/>
        <v>45230</v>
      </c>
      <c r="AM4" s="65">
        <f t="shared" si="5"/>
        <v>45260</v>
      </c>
      <c r="AN4" s="65">
        <f t="shared" si="5"/>
        <v>45291</v>
      </c>
      <c r="AO4" s="65">
        <f t="shared" si="5"/>
        <v>45322</v>
      </c>
      <c r="AP4" s="65">
        <f t="shared" si="5"/>
        <v>45351</v>
      </c>
      <c r="AQ4" s="65">
        <f t="shared" si="5"/>
        <v>45382</v>
      </c>
      <c r="AR4" s="65">
        <f t="shared" si="5"/>
        <v>45412</v>
      </c>
      <c r="AS4" s="65">
        <f t="shared" si="5"/>
        <v>45443</v>
      </c>
      <c r="AT4" s="65">
        <f t="shared" si="5"/>
        <v>45473</v>
      </c>
      <c r="AU4" s="65">
        <f t="shared" si="5"/>
        <v>45504</v>
      </c>
      <c r="AV4" s="65">
        <f t="shared" si="5"/>
        <v>45535</v>
      </c>
      <c r="AW4" s="65">
        <f t="shared" si="5"/>
        <v>45565</v>
      </c>
      <c r="AX4" s="65">
        <f t="shared" si="5"/>
        <v>45596</v>
      </c>
      <c r="AY4" s="65">
        <f t="shared" si="5"/>
        <v>45626</v>
      </c>
      <c r="AZ4" s="65">
        <f t="shared" si="5"/>
        <v>45657</v>
      </c>
      <c r="BA4" s="65">
        <f t="shared" si="5"/>
        <v>45688</v>
      </c>
      <c r="BB4" s="65">
        <f t="shared" si="5"/>
        <v>45716</v>
      </c>
      <c r="BC4" s="65">
        <f t="shared" si="5"/>
        <v>45747</v>
      </c>
      <c r="BD4" s="65">
        <f t="shared" si="5"/>
        <v>45777</v>
      </c>
      <c r="BE4" s="65">
        <f t="shared" si="5"/>
        <v>45808</v>
      </c>
      <c r="BF4" s="65">
        <f t="shared" si="5"/>
        <v>45838</v>
      </c>
      <c r="BG4" s="65">
        <f t="shared" si="5"/>
        <v>45869</v>
      </c>
      <c r="BH4" s="65">
        <f t="shared" si="5"/>
        <v>45900</v>
      </c>
      <c r="BI4" s="65">
        <f t="shared" si="5"/>
        <v>45930</v>
      </c>
      <c r="BJ4" s="65">
        <f t="shared" si="5"/>
        <v>45961</v>
      </c>
      <c r="BK4" s="65">
        <f t="shared" si="5"/>
        <v>45991</v>
      </c>
      <c r="BL4" s="65">
        <f t="shared" si="5"/>
        <v>46022</v>
      </c>
      <c r="BM4" s="65">
        <f t="shared" si="5"/>
        <v>46053</v>
      </c>
      <c r="BN4" s="65">
        <f t="shared" si="5"/>
        <v>46081</v>
      </c>
      <c r="BO4" s="65">
        <f t="shared" si="5"/>
        <v>46112</v>
      </c>
      <c r="BP4" s="65">
        <f t="shared" si="5"/>
        <v>46142</v>
      </c>
      <c r="BQ4" s="65">
        <f t="shared" ref="BQ4:CV4" si="6">DATE(YEAR(BQ3),MONTH(BQ3)+1,DAY(1)-1)</f>
        <v>46173</v>
      </c>
      <c r="BR4" s="65">
        <f t="shared" si="6"/>
        <v>46203</v>
      </c>
      <c r="BS4" s="65">
        <f t="shared" si="6"/>
        <v>46234</v>
      </c>
      <c r="BT4" s="65">
        <f t="shared" si="6"/>
        <v>46265</v>
      </c>
      <c r="BU4" s="65">
        <f t="shared" si="6"/>
        <v>46295</v>
      </c>
      <c r="BV4" s="65">
        <f t="shared" si="6"/>
        <v>46326</v>
      </c>
      <c r="BW4" s="65">
        <f t="shared" si="6"/>
        <v>46356</v>
      </c>
      <c r="BX4" s="65">
        <f t="shared" si="6"/>
        <v>46387</v>
      </c>
      <c r="BY4" s="65">
        <f t="shared" si="6"/>
        <v>46418</v>
      </c>
      <c r="BZ4" s="65">
        <f t="shared" si="6"/>
        <v>46446</v>
      </c>
      <c r="CA4" s="65">
        <f t="shared" si="6"/>
        <v>46477</v>
      </c>
      <c r="CB4" s="65">
        <f t="shared" si="6"/>
        <v>46507</v>
      </c>
      <c r="CC4" s="65">
        <f t="shared" si="6"/>
        <v>46538</v>
      </c>
      <c r="CD4" s="65">
        <f t="shared" si="6"/>
        <v>46568</v>
      </c>
      <c r="CE4" s="65">
        <f t="shared" si="6"/>
        <v>46599</v>
      </c>
      <c r="CF4" s="65">
        <f t="shared" si="6"/>
        <v>46630</v>
      </c>
      <c r="CG4" s="65">
        <f t="shared" si="6"/>
        <v>46660</v>
      </c>
      <c r="CH4" s="65">
        <f t="shared" si="6"/>
        <v>46691</v>
      </c>
      <c r="CI4" s="65">
        <f t="shared" si="6"/>
        <v>46721</v>
      </c>
      <c r="CJ4" s="65">
        <f t="shared" si="6"/>
        <v>46752</v>
      </c>
      <c r="CK4" s="65">
        <f t="shared" si="6"/>
        <v>46783</v>
      </c>
      <c r="CL4" s="65">
        <f t="shared" si="6"/>
        <v>46812</v>
      </c>
      <c r="CM4" s="65">
        <f t="shared" si="6"/>
        <v>46843</v>
      </c>
      <c r="CN4" s="65">
        <f t="shared" si="6"/>
        <v>46873</v>
      </c>
      <c r="CO4" s="65">
        <f t="shared" si="6"/>
        <v>46904</v>
      </c>
      <c r="CP4" s="65">
        <f t="shared" si="6"/>
        <v>46934</v>
      </c>
      <c r="CQ4" s="65">
        <f t="shared" si="6"/>
        <v>46965</v>
      </c>
      <c r="CR4" s="65">
        <f t="shared" si="6"/>
        <v>46996</v>
      </c>
      <c r="CS4" s="65">
        <f t="shared" si="6"/>
        <v>47026</v>
      </c>
      <c r="CT4" s="65">
        <f t="shared" si="6"/>
        <v>47057</v>
      </c>
      <c r="CU4" s="65">
        <f t="shared" si="6"/>
        <v>47087</v>
      </c>
      <c r="CV4" s="65">
        <f t="shared" si="6"/>
        <v>47118</v>
      </c>
      <c r="CW4" s="65">
        <f t="shared" ref="CW4:DT4" si="7">DATE(YEAR(CW3),MONTH(CW3)+1,DAY(1)-1)</f>
        <v>47149</v>
      </c>
      <c r="CX4" s="65">
        <f t="shared" si="7"/>
        <v>47177</v>
      </c>
      <c r="CY4" s="65">
        <f t="shared" si="7"/>
        <v>47208</v>
      </c>
      <c r="CZ4" s="65">
        <f t="shared" si="7"/>
        <v>47238</v>
      </c>
      <c r="DA4" s="65">
        <f t="shared" si="7"/>
        <v>47269</v>
      </c>
      <c r="DB4" s="65">
        <f t="shared" si="7"/>
        <v>47299</v>
      </c>
      <c r="DC4" s="65">
        <f t="shared" si="7"/>
        <v>47330</v>
      </c>
      <c r="DD4" s="65">
        <f t="shared" si="7"/>
        <v>47361</v>
      </c>
      <c r="DE4" s="65">
        <f t="shared" si="7"/>
        <v>47391</v>
      </c>
      <c r="DF4" s="65">
        <f t="shared" si="7"/>
        <v>47422</v>
      </c>
      <c r="DG4" s="65">
        <f t="shared" si="7"/>
        <v>47452</v>
      </c>
      <c r="DH4" s="65">
        <f t="shared" si="7"/>
        <v>47483</v>
      </c>
      <c r="DI4" s="65">
        <f t="shared" si="7"/>
        <v>47514</v>
      </c>
      <c r="DJ4" s="65">
        <f t="shared" si="7"/>
        <v>47542</v>
      </c>
      <c r="DK4" s="65">
        <f t="shared" si="7"/>
        <v>47573</v>
      </c>
      <c r="DL4" s="65">
        <f t="shared" si="7"/>
        <v>47603</v>
      </c>
      <c r="DM4" s="65">
        <f t="shared" si="7"/>
        <v>47634</v>
      </c>
      <c r="DN4" s="65">
        <f t="shared" si="7"/>
        <v>47664</v>
      </c>
      <c r="DO4" s="65">
        <f t="shared" si="7"/>
        <v>47695</v>
      </c>
      <c r="DP4" s="65">
        <f t="shared" si="7"/>
        <v>47726</v>
      </c>
      <c r="DQ4" s="65">
        <f t="shared" si="7"/>
        <v>47756</v>
      </c>
      <c r="DR4" s="65">
        <f t="shared" si="7"/>
        <v>47787</v>
      </c>
      <c r="DS4" s="65">
        <f t="shared" si="7"/>
        <v>47817</v>
      </c>
      <c r="DT4" s="65">
        <f t="shared" si="7"/>
        <v>47848</v>
      </c>
    </row>
    <row r="5" spans="1:180" s="138" customFormat="1" ht="15.5" customHeight="1" thickBot="1" x14ac:dyDescent="0.25">
      <c r="B5" s="138" t="s">
        <v>58</v>
      </c>
      <c r="C5" s="139"/>
      <c r="D5" s="64"/>
      <c r="E5" s="66">
        <f t="shared" ref="E5:AJ5" si="8">YEAR(E4)</f>
        <v>2021</v>
      </c>
      <c r="F5" s="66">
        <f t="shared" si="8"/>
        <v>2021</v>
      </c>
      <c r="G5" s="66">
        <f t="shared" si="8"/>
        <v>2021</v>
      </c>
      <c r="H5" s="66">
        <f t="shared" si="8"/>
        <v>2021</v>
      </c>
      <c r="I5" s="66">
        <f t="shared" si="8"/>
        <v>2021</v>
      </c>
      <c r="J5" s="66">
        <f t="shared" si="8"/>
        <v>2021</v>
      </c>
      <c r="K5" s="66">
        <f t="shared" si="8"/>
        <v>2021</v>
      </c>
      <c r="L5" s="66">
        <f t="shared" si="8"/>
        <v>2021</v>
      </c>
      <c r="M5" s="66">
        <f t="shared" si="8"/>
        <v>2021</v>
      </c>
      <c r="N5" s="66">
        <f t="shared" si="8"/>
        <v>2021</v>
      </c>
      <c r="O5" s="66">
        <f t="shared" si="8"/>
        <v>2021</v>
      </c>
      <c r="P5" s="66">
        <f t="shared" si="8"/>
        <v>2021</v>
      </c>
      <c r="Q5" s="66">
        <f t="shared" si="8"/>
        <v>2022</v>
      </c>
      <c r="R5" s="66">
        <f t="shared" si="8"/>
        <v>2022</v>
      </c>
      <c r="S5" s="66">
        <f t="shared" si="8"/>
        <v>2022</v>
      </c>
      <c r="T5" s="66">
        <f t="shared" si="8"/>
        <v>2022</v>
      </c>
      <c r="U5" s="66">
        <f t="shared" si="8"/>
        <v>2022</v>
      </c>
      <c r="V5" s="66">
        <f t="shared" si="8"/>
        <v>2022</v>
      </c>
      <c r="W5" s="66">
        <f t="shared" si="8"/>
        <v>2022</v>
      </c>
      <c r="X5" s="66">
        <f t="shared" si="8"/>
        <v>2022</v>
      </c>
      <c r="Y5" s="66">
        <f t="shared" si="8"/>
        <v>2022</v>
      </c>
      <c r="Z5" s="66">
        <f t="shared" si="8"/>
        <v>2022</v>
      </c>
      <c r="AA5" s="66">
        <f t="shared" si="8"/>
        <v>2022</v>
      </c>
      <c r="AB5" s="66">
        <f t="shared" si="8"/>
        <v>2022</v>
      </c>
      <c r="AC5" s="66">
        <f t="shared" si="8"/>
        <v>2023</v>
      </c>
      <c r="AD5" s="66">
        <f t="shared" si="8"/>
        <v>2023</v>
      </c>
      <c r="AE5" s="66">
        <f t="shared" si="8"/>
        <v>2023</v>
      </c>
      <c r="AF5" s="66">
        <f t="shared" si="8"/>
        <v>2023</v>
      </c>
      <c r="AG5" s="66">
        <f t="shared" si="8"/>
        <v>2023</v>
      </c>
      <c r="AH5" s="66">
        <f t="shared" si="8"/>
        <v>2023</v>
      </c>
      <c r="AI5" s="66">
        <f t="shared" si="8"/>
        <v>2023</v>
      </c>
      <c r="AJ5" s="66">
        <f t="shared" si="8"/>
        <v>2023</v>
      </c>
      <c r="AK5" s="66">
        <f t="shared" ref="AK5:BP5" si="9">YEAR(AK4)</f>
        <v>2023</v>
      </c>
      <c r="AL5" s="66">
        <f t="shared" si="9"/>
        <v>2023</v>
      </c>
      <c r="AM5" s="66">
        <f t="shared" si="9"/>
        <v>2023</v>
      </c>
      <c r="AN5" s="66">
        <f t="shared" si="9"/>
        <v>2023</v>
      </c>
      <c r="AO5" s="66">
        <f t="shared" si="9"/>
        <v>2024</v>
      </c>
      <c r="AP5" s="66">
        <f t="shared" si="9"/>
        <v>2024</v>
      </c>
      <c r="AQ5" s="66">
        <f t="shared" si="9"/>
        <v>2024</v>
      </c>
      <c r="AR5" s="66">
        <f t="shared" si="9"/>
        <v>2024</v>
      </c>
      <c r="AS5" s="66">
        <f t="shared" si="9"/>
        <v>2024</v>
      </c>
      <c r="AT5" s="66">
        <f t="shared" si="9"/>
        <v>2024</v>
      </c>
      <c r="AU5" s="66">
        <f t="shared" si="9"/>
        <v>2024</v>
      </c>
      <c r="AV5" s="66">
        <f t="shared" si="9"/>
        <v>2024</v>
      </c>
      <c r="AW5" s="66">
        <f t="shared" si="9"/>
        <v>2024</v>
      </c>
      <c r="AX5" s="66">
        <f t="shared" si="9"/>
        <v>2024</v>
      </c>
      <c r="AY5" s="66">
        <f t="shared" si="9"/>
        <v>2024</v>
      </c>
      <c r="AZ5" s="66">
        <f t="shared" si="9"/>
        <v>2024</v>
      </c>
      <c r="BA5" s="66">
        <f t="shared" si="9"/>
        <v>2025</v>
      </c>
      <c r="BB5" s="66">
        <f t="shared" si="9"/>
        <v>2025</v>
      </c>
      <c r="BC5" s="66">
        <f t="shared" si="9"/>
        <v>2025</v>
      </c>
      <c r="BD5" s="66">
        <f t="shared" si="9"/>
        <v>2025</v>
      </c>
      <c r="BE5" s="66">
        <f t="shared" si="9"/>
        <v>2025</v>
      </c>
      <c r="BF5" s="66">
        <f t="shared" si="9"/>
        <v>2025</v>
      </c>
      <c r="BG5" s="66">
        <f t="shared" si="9"/>
        <v>2025</v>
      </c>
      <c r="BH5" s="66">
        <f t="shared" si="9"/>
        <v>2025</v>
      </c>
      <c r="BI5" s="66">
        <f t="shared" si="9"/>
        <v>2025</v>
      </c>
      <c r="BJ5" s="66">
        <f t="shared" si="9"/>
        <v>2025</v>
      </c>
      <c r="BK5" s="66">
        <f t="shared" si="9"/>
        <v>2025</v>
      </c>
      <c r="BL5" s="66">
        <f t="shared" si="9"/>
        <v>2025</v>
      </c>
      <c r="BM5" s="66">
        <f t="shared" si="9"/>
        <v>2026</v>
      </c>
      <c r="BN5" s="66">
        <f t="shared" si="9"/>
        <v>2026</v>
      </c>
      <c r="BO5" s="66">
        <f t="shared" si="9"/>
        <v>2026</v>
      </c>
      <c r="BP5" s="66">
        <f t="shared" si="9"/>
        <v>2026</v>
      </c>
      <c r="BQ5" s="66">
        <f t="shared" ref="BQ5:CV5" si="10">YEAR(BQ4)</f>
        <v>2026</v>
      </c>
      <c r="BR5" s="66">
        <f t="shared" si="10"/>
        <v>2026</v>
      </c>
      <c r="BS5" s="66">
        <f t="shared" si="10"/>
        <v>2026</v>
      </c>
      <c r="BT5" s="66">
        <f t="shared" si="10"/>
        <v>2026</v>
      </c>
      <c r="BU5" s="66">
        <f t="shared" si="10"/>
        <v>2026</v>
      </c>
      <c r="BV5" s="66">
        <f t="shared" si="10"/>
        <v>2026</v>
      </c>
      <c r="BW5" s="66">
        <f t="shared" si="10"/>
        <v>2026</v>
      </c>
      <c r="BX5" s="66">
        <f t="shared" si="10"/>
        <v>2026</v>
      </c>
      <c r="BY5" s="66">
        <f t="shared" si="10"/>
        <v>2027</v>
      </c>
      <c r="BZ5" s="66">
        <f t="shared" si="10"/>
        <v>2027</v>
      </c>
      <c r="CA5" s="66">
        <f t="shared" si="10"/>
        <v>2027</v>
      </c>
      <c r="CB5" s="66">
        <f t="shared" si="10"/>
        <v>2027</v>
      </c>
      <c r="CC5" s="66">
        <f t="shared" si="10"/>
        <v>2027</v>
      </c>
      <c r="CD5" s="66">
        <f t="shared" si="10"/>
        <v>2027</v>
      </c>
      <c r="CE5" s="66">
        <f t="shared" si="10"/>
        <v>2027</v>
      </c>
      <c r="CF5" s="66">
        <f t="shared" si="10"/>
        <v>2027</v>
      </c>
      <c r="CG5" s="66">
        <f t="shared" si="10"/>
        <v>2027</v>
      </c>
      <c r="CH5" s="66">
        <f t="shared" si="10"/>
        <v>2027</v>
      </c>
      <c r="CI5" s="66">
        <f t="shared" si="10"/>
        <v>2027</v>
      </c>
      <c r="CJ5" s="66">
        <f t="shared" si="10"/>
        <v>2027</v>
      </c>
      <c r="CK5" s="66">
        <f t="shared" si="10"/>
        <v>2028</v>
      </c>
      <c r="CL5" s="66">
        <f t="shared" si="10"/>
        <v>2028</v>
      </c>
      <c r="CM5" s="66">
        <f t="shared" si="10"/>
        <v>2028</v>
      </c>
      <c r="CN5" s="66">
        <f t="shared" si="10"/>
        <v>2028</v>
      </c>
      <c r="CO5" s="66">
        <f t="shared" si="10"/>
        <v>2028</v>
      </c>
      <c r="CP5" s="66">
        <f t="shared" si="10"/>
        <v>2028</v>
      </c>
      <c r="CQ5" s="66">
        <f t="shared" si="10"/>
        <v>2028</v>
      </c>
      <c r="CR5" s="66">
        <f t="shared" si="10"/>
        <v>2028</v>
      </c>
      <c r="CS5" s="66">
        <f t="shared" si="10"/>
        <v>2028</v>
      </c>
      <c r="CT5" s="66">
        <f t="shared" si="10"/>
        <v>2028</v>
      </c>
      <c r="CU5" s="66">
        <f t="shared" si="10"/>
        <v>2028</v>
      </c>
      <c r="CV5" s="66">
        <f t="shared" si="10"/>
        <v>2028</v>
      </c>
      <c r="CW5" s="66">
        <f t="shared" ref="CW5:DT5" si="11">YEAR(CW4)</f>
        <v>2029</v>
      </c>
      <c r="CX5" s="66">
        <f t="shared" si="11"/>
        <v>2029</v>
      </c>
      <c r="CY5" s="66">
        <f t="shared" si="11"/>
        <v>2029</v>
      </c>
      <c r="CZ5" s="66">
        <f t="shared" si="11"/>
        <v>2029</v>
      </c>
      <c r="DA5" s="66">
        <f t="shared" si="11"/>
        <v>2029</v>
      </c>
      <c r="DB5" s="66">
        <f t="shared" si="11"/>
        <v>2029</v>
      </c>
      <c r="DC5" s="66">
        <f t="shared" si="11"/>
        <v>2029</v>
      </c>
      <c r="DD5" s="66">
        <f t="shared" si="11"/>
        <v>2029</v>
      </c>
      <c r="DE5" s="66">
        <f t="shared" si="11"/>
        <v>2029</v>
      </c>
      <c r="DF5" s="66">
        <f t="shared" si="11"/>
        <v>2029</v>
      </c>
      <c r="DG5" s="66">
        <f t="shared" si="11"/>
        <v>2029</v>
      </c>
      <c r="DH5" s="66">
        <f t="shared" si="11"/>
        <v>2029</v>
      </c>
      <c r="DI5" s="66">
        <f t="shared" si="11"/>
        <v>2030</v>
      </c>
      <c r="DJ5" s="66">
        <f t="shared" si="11"/>
        <v>2030</v>
      </c>
      <c r="DK5" s="66">
        <f t="shared" si="11"/>
        <v>2030</v>
      </c>
      <c r="DL5" s="66">
        <f t="shared" si="11"/>
        <v>2030</v>
      </c>
      <c r="DM5" s="66">
        <f t="shared" si="11"/>
        <v>2030</v>
      </c>
      <c r="DN5" s="66">
        <f t="shared" si="11"/>
        <v>2030</v>
      </c>
      <c r="DO5" s="66">
        <f t="shared" si="11"/>
        <v>2030</v>
      </c>
      <c r="DP5" s="66">
        <f t="shared" si="11"/>
        <v>2030</v>
      </c>
      <c r="DQ5" s="66">
        <f t="shared" si="11"/>
        <v>2030</v>
      </c>
      <c r="DR5" s="66">
        <f t="shared" si="11"/>
        <v>2030</v>
      </c>
      <c r="DS5" s="66">
        <f t="shared" si="11"/>
        <v>2030</v>
      </c>
      <c r="DT5" s="66">
        <f t="shared" si="11"/>
        <v>2030</v>
      </c>
    </row>
    <row r="6" spans="1:180" s="138" customFormat="1" ht="15.5" customHeight="1" x14ac:dyDescent="0.2">
      <c r="B6" s="125" t="s">
        <v>59</v>
      </c>
      <c r="C6" s="405" t="s">
        <v>52</v>
      </c>
      <c r="D6" s="130">
        <v>0</v>
      </c>
      <c r="E6" s="51">
        <f>YEAR(Customer!E$3)-YEAR('Inputs and Model Assumptions'!$D$4)+1</f>
        <v>1</v>
      </c>
      <c r="F6" s="51">
        <f>YEAR(Customer!F$3)-YEAR('Inputs and Model Assumptions'!$D$4)+1</f>
        <v>1</v>
      </c>
      <c r="G6" s="51">
        <f>YEAR(Customer!G$3)-YEAR('Inputs and Model Assumptions'!$D$4)+1</f>
        <v>1</v>
      </c>
      <c r="H6" s="51">
        <f>YEAR(Customer!H$3)-YEAR('Inputs and Model Assumptions'!$D$4)+1</f>
        <v>1</v>
      </c>
      <c r="I6" s="51">
        <f>YEAR(Customer!I$3)-YEAR('Inputs and Model Assumptions'!$D$4)+1</f>
        <v>1</v>
      </c>
      <c r="J6" s="51">
        <f>YEAR(Customer!J$3)-YEAR('Inputs and Model Assumptions'!$D$4)+1</f>
        <v>1</v>
      </c>
      <c r="K6" s="51">
        <f>YEAR(Customer!K$3)-YEAR('Inputs and Model Assumptions'!$D$4)+1</f>
        <v>1</v>
      </c>
      <c r="L6" s="51">
        <f>YEAR(Customer!L$3)-YEAR('Inputs and Model Assumptions'!$D$4)+1</f>
        <v>1</v>
      </c>
      <c r="M6" s="51">
        <f>YEAR(Customer!M$3)-YEAR('Inputs and Model Assumptions'!$D$4)+1</f>
        <v>1</v>
      </c>
      <c r="N6" s="51">
        <f>YEAR(Customer!N$3)-YEAR('Inputs and Model Assumptions'!$D$4)+1</f>
        <v>1</v>
      </c>
      <c r="O6" s="51">
        <f>YEAR(Customer!O$3)-YEAR('Inputs and Model Assumptions'!$D$4)+1</f>
        <v>1</v>
      </c>
      <c r="P6" s="51">
        <f>YEAR(Customer!P$3)-YEAR('Inputs and Model Assumptions'!$D$4)+1</f>
        <v>1</v>
      </c>
      <c r="Q6" s="51">
        <f>YEAR(Customer!Q$3)-YEAR('Inputs and Model Assumptions'!$D$4)+1</f>
        <v>2</v>
      </c>
      <c r="R6" s="51">
        <f>YEAR(Customer!R$3)-YEAR('Inputs and Model Assumptions'!$D$4)+1</f>
        <v>2</v>
      </c>
      <c r="S6" s="51">
        <f>YEAR(Customer!S$3)-YEAR('Inputs and Model Assumptions'!$D$4)+1</f>
        <v>2</v>
      </c>
      <c r="T6" s="51">
        <f>YEAR(Customer!T$3)-YEAR('Inputs and Model Assumptions'!$D$4)+1</f>
        <v>2</v>
      </c>
      <c r="U6" s="51">
        <f>YEAR(Customer!U$3)-YEAR('Inputs and Model Assumptions'!$D$4)+1</f>
        <v>2</v>
      </c>
      <c r="V6" s="51">
        <f>YEAR(Customer!V$3)-YEAR('Inputs and Model Assumptions'!$D$4)+1</f>
        <v>2</v>
      </c>
      <c r="W6" s="51">
        <f>YEAR(Customer!W$3)-YEAR('Inputs and Model Assumptions'!$D$4)+1</f>
        <v>2</v>
      </c>
      <c r="X6" s="51">
        <f>YEAR(Customer!X$3)-YEAR('Inputs and Model Assumptions'!$D$4)+1</f>
        <v>2</v>
      </c>
      <c r="Y6" s="51">
        <f>YEAR(Customer!Y$3)-YEAR('Inputs and Model Assumptions'!$D$4)+1</f>
        <v>2</v>
      </c>
      <c r="Z6" s="51">
        <f>YEAR(Customer!Z$3)-YEAR('Inputs and Model Assumptions'!$D$4)+1</f>
        <v>2</v>
      </c>
      <c r="AA6" s="51">
        <f>YEAR(Customer!AA$3)-YEAR('Inputs and Model Assumptions'!$D$4)+1</f>
        <v>2</v>
      </c>
      <c r="AB6" s="51">
        <f>YEAR(Customer!AB$3)-YEAR('Inputs and Model Assumptions'!$D$4)+1</f>
        <v>2</v>
      </c>
      <c r="AC6" s="51">
        <f>YEAR(Customer!AC$3)-YEAR('Inputs and Model Assumptions'!$D$4)+1</f>
        <v>3</v>
      </c>
      <c r="AD6" s="51">
        <f>YEAR(Customer!AD$3)-YEAR('Inputs and Model Assumptions'!$D$4)+1</f>
        <v>3</v>
      </c>
      <c r="AE6" s="51">
        <f>YEAR(Customer!AE$3)-YEAR('Inputs and Model Assumptions'!$D$4)+1</f>
        <v>3</v>
      </c>
      <c r="AF6" s="51">
        <f>YEAR(Customer!AF$3)-YEAR('Inputs and Model Assumptions'!$D$4)+1</f>
        <v>3</v>
      </c>
      <c r="AG6" s="51">
        <f>YEAR(Customer!AG$3)-YEAR('Inputs and Model Assumptions'!$D$4)+1</f>
        <v>3</v>
      </c>
      <c r="AH6" s="51">
        <f>YEAR(Customer!AH$3)-YEAR('Inputs and Model Assumptions'!$D$4)+1</f>
        <v>3</v>
      </c>
      <c r="AI6" s="51">
        <f>YEAR(Customer!AI$3)-YEAR('Inputs and Model Assumptions'!$D$4)+1</f>
        <v>3</v>
      </c>
      <c r="AJ6" s="51">
        <f>YEAR(Customer!AJ$3)-YEAR('Inputs and Model Assumptions'!$D$4)+1</f>
        <v>3</v>
      </c>
      <c r="AK6" s="51">
        <f>YEAR(Customer!AK$3)-YEAR('Inputs and Model Assumptions'!$D$4)+1</f>
        <v>3</v>
      </c>
      <c r="AL6" s="51">
        <f>YEAR(Customer!AL$3)-YEAR('Inputs and Model Assumptions'!$D$4)+1</f>
        <v>3</v>
      </c>
      <c r="AM6" s="51">
        <f>YEAR(Customer!AM$3)-YEAR('Inputs and Model Assumptions'!$D$4)+1</f>
        <v>3</v>
      </c>
      <c r="AN6" s="51">
        <f>YEAR(Customer!AN$3)-YEAR('Inputs and Model Assumptions'!$D$4)+1</f>
        <v>3</v>
      </c>
      <c r="AO6" s="51">
        <f>YEAR(Customer!AO$3)-YEAR('Inputs and Model Assumptions'!$D$4)+1</f>
        <v>4</v>
      </c>
      <c r="AP6" s="51">
        <f>YEAR(Customer!AP$3)-YEAR('Inputs and Model Assumptions'!$D$4)+1</f>
        <v>4</v>
      </c>
      <c r="AQ6" s="51">
        <f>YEAR(Customer!AQ$3)-YEAR('Inputs and Model Assumptions'!$D$4)+1</f>
        <v>4</v>
      </c>
      <c r="AR6" s="51">
        <f>YEAR(Customer!AR$3)-YEAR('Inputs and Model Assumptions'!$D$4)+1</f>
        <v>4</v>
      </c>
      <c r="AS6" s="51">
        <f>YEAR(Customer!AS$3)-YEAR('Inputs and Model Assumptions'!$D$4)+1</f>
        <v>4</v>
      </c>
      <c r="AT6" s="51">
        <f>YEAR(Customer!AT$3)-YEAR('Inputs and Model Assumptions'!$D$4)+1</f>
        <v>4</v>
      </c>
      <c r="AU6" s="51">
        <f>YEAR(Customer!AU$3)-YEAR('Inputs and Model Assumptions'!$D$4)+1</f>
        <v>4</v>
      </c>
      <c r="AV6" s="51">
        <f>YEAR(Customer!AV$3)-YEAR('Inputs and Model Assumptions'!$D$4)+1</f>
        <v>4</v>
      </c>
      <c r="AW6" s="51">
        <f>YEAR(Customer!AW$3)-YEAR('Inputs and Model Assumptions'!$D$4)+1</f>
        <v>4</v>
      </c>
      <c r="AX6" s="51">
        <f>YEAR(Customer!AX$3)-YEAR('Inputs and Model Assumptions'!$D$4)+1</f>
        <v>4</v>
      </c>
      <c r="AY6" s="51">
        <f>YEAR(Customer!AY$3)-YEAR('Inputs and Model Assumptions'!$D$4)+1</f>
        <v>4</v>
      </c>
      <c r="AZ6" s="51">
        <f>YEAR(Customer!AZ$3)-YEAR('Inputs and Model Assumptions'!$D$4)+1</f>
        <v>4</v>
      </c>
      <c r="BA6" s="51">
        <f>YEAR(Customer!BA$3)-YEAR('Inputs and Model Assumptions'!$D$4)+1</f>
        <v>5</v>
      </c>
      <c r="BB6" s="51">
        <f>YEAR(Customer!BB$3)-YEAR('Inputs and Model Assumptions'!$D$4)+1</f>
        <v>5</v>
      </c>
      <c r="BC6" s="51">
        <f>YEAR(Customer!BC$3)-YEAR('Inputs and Model Assumptions'!$D$4)+1</f>
        <v>5</v>
      </c>
      <c r="BD6" s="51">
        <f>YEAR(Customer!BD$3)-YEAR('Inputs and Model Assumptions'!$D$4)+1</f>
        <v>5</v>
      </c>
      <c r="BE6" s="51">
        <f>YEAR(Customer!BE$3)-YEAR('Inputs and Model Assumptions'!$D$4)+1</f>
        <v>5</v>
      </c>
      <c r="BF6" s="51">
        <f>YEAR(Customer!BF$3)-YEAR('Inputs and Model Assumptions'!$D$4)+1</f>
        <v>5</v>
      </c>
      <c r="BG6" s="51">
        <f>YEAR(Customer!BG$3)-YEAR('Inputs and Model Assumptions'!$D$4)+1</f>
        <v>5</v>
      </c>
      <c r="BH6" s="51">
        <f>YEAR(Customer!BH$3)-YEAR('Inputs and Model Assumptions'!$D$4)+1</f>
        <v>5</v>
      </c>
      <c r="BI6" s="51">
        <f>YEAR(Customer!BI$3)-YEAR('Inputs and Model Assumptions'!$D$4)+1</f>
        <v>5</v>
      </c>
      <c r="BJ6" s="51">
        <f>YEAR(Customer!BJ$3)-YEAR('Inputs and Model Assumptions'!$D$4)+1</f>
        <v>5</v>
      </c>
      <c r="BK6" s="51">
        <f>YEAR(Customer!BK$3)-YEAR('Inputs and Model Assumptions'!$D$4)+1</f>
        <v>5</v>
      </c>
      <c r="BL6" s="51">
        <f>YEAR(Customer!BL$3)-YEAR('Inputs and Model Assumptions'!$D$4)+1</f>
        <v>5</v>
      </c>
      <c r="BM6" s="51">
        <f>YEAR(Customer!BM$3)-YEAR('Inputs and Model Assumptions'!$D$4)+1</f>
        <v>6</v>
      </c>
      <c r="BN6" s="51">
        <f>YEAR(Customer!BN$3)-YEAR('Inputs and Model Assumptions'!$D$4)+1</f>
        <v>6</v>
      </c>
      <c r="BO6" s="51">
        <f>YEAR(Customer!BO$3)-YEAR('Inputs and Model Assumptions'!$D$4)+1</f>
        <v>6</v>
      </c>
      <c r="BP6" s="51">
        <f>YEAR(Customer!BP$3)-YEAR('Inputs and Model Assumptions'!$D$4)+1</f>
        <v>6</v>
      </c>
      <c r="BQ6" s="51">
        <f>YEAR(Customer!BQ$3)-YEAR('Inputs and Model Assumptions'!$D$4)+1</f>
        <v>6</v>
      </c>
      <c r="BR6" s="51">
        <f>YEAR(Customer!BR$3)-YEAR('Inputs and Model Assumptions'!$D$4)+1</f>
        <v>6</v>
      </c>
      <c r="BS6" s="51">
        <f>YEAR(Customer!BS$3)-YEAR('Inputs and Model Assumptions'!$D$4)+1</f>
        <v>6</v>
      </c>
      <c r="BT6" s="51">
        <f>YEAR(Customer!BT$3)-YEAR('Inputs and Model Assumptions'!$D$4)+1</f>
        <v>6</v>
      </c>
      <c r="BU6" s="51">
        <f>YEAR(Customer!BU$3)-YEAR('Inputs and Model Assumptions'!$D$4)+1</f>
        <v>6</v>
      </c>
      <c r="BV6" s="51">
        <f>YEAR(Customer!BV$3)-YEAR('Inputs and Model Assumptions'!$D$4)+1</f>
        <v>6</v>
      </c>
      <c r="BW6" s="51">
        <f>YEAR(Customer!BW$3)-YEAR('Inputs and Model Assumptions'!$D$4)+1</f>
        <v>6</v>
      </c>
      <c r="BX6" s="51">
        <f>YEAR(Customer!BX$3)-YEAR('Inputs and Model Assumptions'!$D$4)+1</f>
        <v>6</v>
      </c>
      <c r="BY6" s="51">
        <f>YEAR(Customer!BY$3)-YEAR('Inputs and Model Assumptions'!$D$4)+1</f>
        <v>7</v>
      </c>
      <c r="BZ6" s="51">
        <f>YEAR(Customer!BZ$3)-YEAR('Inputs and Model Assumptions'!$D$4)+1</f>
        <v>7</v>
      </c>
      <c r="CA6" s="51">
        <f>YEAR(Customer!CA$3)-YEAR('Inputs and Model Assumptions'!$D$4)+1</f>
        <v>7</v>
      </c>
      <c r="CB6" s="51">
        <f>YEAR(Customer!CB$3)-YEAR('Inputs and Model Assumptions'!$D$4)+1</f>
        <v>7</v>
      </c>
      <c r="CC6" s="51">
        <f>YEAR(Customer!CC$3)-YEAR('Inputs and Model Assumptions'!$D$4)+1</f>
        <v>7</v>
      </c>
      <c r="CD6" s="51">
        <f>YEAR(Customer!CD$3)-YEAR('Inputs and Model Assumptions'!$D$4)+1</f>
        <v>7</v>
      </c>
      <c r="CE6" s="51">
        <f>YEAR(Customer!CE$3)-YEAR('Inputs and Model Assumptions'!$D$4)+1</f>
        <v>7</v>
      </c>
      <c r="CF6" s="51">
        <f>YEAR(Customer!CF$3)-YEAR('Inputs and Model Assumptions'!$D$4)+1</f>
        <v>7</v>
      </c>
      <c r="CG6" s="51">
        <f>YEAR(Customer!CG$3)-YEAR('Inputs and Model Assumptions'!$D$4)+1</f>
        <v>7</v>
      </c>
      <c r="CH6" s="51">
        <f>YEAR(Customer!CH$3)-YEAR('Inputs and Model Assumptions'!$D$4)+1</f>
        <v>7</v>
      </c>
      <c r="CI6" s="51">
        <f>YEAR(Customer!CI$3)-YEAR('Inputs and Model Assumptions'!$D$4)+1</f>
        <v>7</v>
      </c>
      <c r="CJ6" s="51">
        <f>YEAR(Customer!CJ$3)-YEAR('Inputs and Model Assumptions'!$D$4)+1</f>
        <v>7</v>
      </c>
      <c r="CK6" s="51">
        <f>YEAR(Customer!CK$3)-YEAR('Inputs and Model Assumptions'!$D$4)+1</f>
        <v>8</v>
      </c>
      <c r="CL6" s="51">
        <f>YEAR(Customer!CL$3)-YEAR('Inputs and Model Assumptions'!$D$4)+1</f>
        <v>8</v>
      </c>
      <c r="CM6" s="51">
        <f>YEAR(Customer!CM$3)-YEAR('Inputs and Model Assumptions'!$D$4)+1</f>
        <v>8</v>
      </c>
      <c r="CN6" s="51">
        <f>YEAR(Customer!CN$3)-YEAR('Inputs and Model Assumptions'!$D$4)+1</f>
        <v>8</v>
      </c>
      <c r="CO6" s="51">
        <f>YEAR(Customer!CO$3)-YEAR('Inputs and Model Assumptions'!$D$4)+1</f>
        <v>8</v>
      </c>
      <c r="CP6" s="51">
        <f>YEAR(Customer!CP$3)-YEAR('Inputs and Model Assumptions'!$D$4)+1</f>
        <v>8</v>
      </c>
      <c r="CQ6" s="51">
        <f>YEAR(Customer!CQ$3)-YEAR('Inputs and Model Assumptions'!$D$4)+1</f>
        <v>8</v>
      </c>
      <c r="CR6" s="51">
        <f>YEAR(Customer!CR$3)-YEAR('Inputs and Model Assumptions'!$D$4)+1</f>
        <v>8</v>
      </c>
      <c r="CS6" s="51">
        <f>YEAR(Customer!CS$3)-YEAR('Inputs and Model Assumptions'!$D$4)+1</f>
        <v>8</v>
      </c>
      <c r="CT6" s="51">
        <f>YEAR(Customer!CT$3)-YEAR('Inputs and Model Assumptions'!$D$4)+1</f>
        <v>8</v>
      </c>
      <c r="CU6" s="51">
        <f>YEAR(Customer!CU$3)-YEAR('Inputs and Model Assumptions'!$D$4)+1</f>
        <v>8</v>
      </c>
      <c r="CV6" s="51">
        <f>YEAR(Customer!CV$3)-YEAR('Inputs and Model Assumptions'!$D$4)+1</f>
        <v>8</v>
      </c>
      <c r="CW6" s="51">
        <f>YEAR(Customer!CW$3)-YEAR('Inputs and Model Assumptions'!$D$4)+1</f>
        <v>9</v>
      </c>
      <c r="CX6" s="51">
        <f>YEAR(Customer!CX$3)-YEAR('Inputs and Model Assumptions'!$D$4)+1</f>
        <v>9</v>
      </c>
      <c r="CY6" s="51">
        <f>YEAR(Customer!CY$3)-YEAR('Inputs and Model Assumptions'!$D$4)+1</f>
        <v>9</v>
      </c>
      <c r="CZ6" s="51">
        <f>YEAR(Customer!CZ$3)-YEAR('Inputs and Model Assumptions'!$D$4)+1</f>
        <v>9</v>
      </c>
      <c r="DA6" s="51">
        <f>YEAR(Customer!DA$3)-YEAR('Inputs and Model Assumptions'!$D$4)+1</f>
        <v>9</v>
      </c>
      <c r="DB6" s="51">
        <f>YEAR(Customer!DB$3)-YEAR('Inputs and Model Assumptions'!$D$4)+1</f>
        <v>9</v>
      </c>
      <c r="DC6" s="51">
        <f>YEAR(Customer!DC$3)-YEAR('Inputs and Model Assumptions'!$D$4)+1</f>
        <v>9</v>
      </c>
      <c r="DD6" s="51">
        <f>YEAR(Customer!DD$3)-YEAR('Inputs and Model Assumptions'!$D$4)+1</f>
        <v>9</v>
      </c>
      <c r="DE6" s="51">
        <f>YEAR(Customer!DE$3)-YEAR('Inputs and Model Assumptions'!$D$4)+1</f>
        <v>9</v>
      </c>
      <c r="DF6" s="51">
        <f>YEAR(Customer!DF$3)-YEAR('Inputs and Model Assumptions'!$D$4)+1</f>
        <v>9</v>
      </c>
      <c r="DG6" s="51">
        <f>YEAR(Customer!DG$3)-YEAR('Inputs and Model Assumptions'!$D$4)+1</f>
        <v>9</v>
      </c>
      <c r="DH6" s="51">
        <f>YEAR(Customer!DH$3)-YEAR('Inputs and Model Assumptions'!$D$4)+1</f>
        <v>9</v>
      </c>
      <c r="DI6" s="51">
        <f>YEAR(Customer!DI$3)-YEAR('Inputs and Model Assumptions'!$D$4)+1</f>
        <v>10</v>
      </c>
      <c r="DJ6" s="51">
        <f>YEAR(Customer!DJ$3)-YEAR('Inputs and Model Assumptions'!$D$4)+1</f>
        <v>10</v>
      </c>
      <c r="DK6" s="51">
        <f>YEAR(Customer!DK$3)-YEAR('Inputs and Model Assumptions'!$D$4)+1</f>
        <v>10</v>
      </c>
      <c r="DL6" s="51">
        <f>YEAR(Customer!DL$3)-YEAR('Inputs and Model Assumptions'!$D$4)+1</f>
        <v>10</v>
      </c>
      <c r="DM6" s="51">
        <f>YEAR(Customer!DM$3)-YEAR('Inputs and Model Assumptions'!$D$4)+1</f>
        <v>10</v>
      </c>
      <c r="DN6" s="51">
        <f>YEAR(Customer!DN$3)-YEAR('Inputs and Model Assumptions'!$D$4)+1</f>
        <v>10</v>
      </c>
      <c r="DO6" s="51">
        <f>YEAR(Customer!DO$3)-YEAR('Inputs and Model Assumptions'!$D$4)+1</f>
        <v>10</v>
      </c>
      <c r="DP6" s="51">
        <f>YEAR(Customer!DP$3)-YEAR('Inputs and Model Assumptions'!$D$4)+1</f>
        <v>10</v>
      </c>
      <c r="DQ6" s="51">
        <f>YEAR(Customer!DQ$3)-YEAR('Inputs and Model Assumptions'!$D$4)+1</f>
        <v>10</v>
      </c>
      <c r="DR6" s="51">
        <f>YEAR(Customer!DR$3)-YEAR('Inputs and Model Assumptions'!$D$4)+1</f>
        <v>10</v>
      </c>
      <c r="DS6" s="51">
        <f>YEAR(Customer!DS$3)-YEAR('Inputs and Model Assumptions'!$D$4)+1</f>
        <v>10</v>
      </c>
      <c r="DT6" s="52">
        <f>YEAR(Customer!DT$3)-YEAR('Inputs and Model Assumptions'!$D$4)+1</f>
        <v>10</v>
      </c>
    </row>
    <row r="7" spans="1:180" s="138" customFormat="1" ht="15.5" customHeight="1" thickBot="1" x14ac:dyDescent="0.25">
      <c r="B7" s="126" t="s">
        <v>60</v>
      </c>
      <c r="C7" s="406"/>
      <c r="D7" s="131">
        <v>0</v>
      </c>
      <c r="E7" s="80">
        <v>1</v>
      </c>
      <c r="F7" s="80">
        <v>2</v>
      </c>
      <c r="G7" s="80">
        <v>3</v>
      </c>
      <c r="H7" s="80">
        <v>4</v>
      </c>
      <c r="I7" s="80">
        <v>5</v>
      </c>
      <c r="J7" s="80">
        <v>6</v>
      </c>
      <c r="K7" s="80">
        <v>7</v>
      </c>
      <c r="L7" s="80">
        <v>8</v>
      </c>
      <c r="M7" s="80">
        <v>9</v>
      </c>
      <c r="N7" s="80">
        <v>10</v>
      </c>
      <c r="O7" s="80">
        <v>11</v>
      </c>
      <c r="P7" s="80">
        <v>12</v>
      </c>
      <c r="Q7" s="80">
        <v>13</v>
      </c>
      <c r="R7" s="80">
        <v>14</v>
      </c>
      <c r="S7" s="80">
        <v>15</v>
      </c>
      <c r="T7" s="80">
        <v>16</v>
      </c>
      <c r="U7" s="80">
        <v>17</v>
      </c>
      <c r="V7" s="80">
        <v>18</v>
      </c>
      <c r="W7" s="80">
        <v>19</v>
      </c>
      <c r="X7" s="80">
        <v>20</v>
      </c>
      <c r="Y7" s="80">
        <v>21</v>
      </c>
      <c r="Z7" s="80">
        <v>22</v>
      </c>
      <c r="AA7" s="80">
        <v>23</v>
      </c>
      <c r="AB7" s="80">
        <v>24</v>
      </c>
      <c r="AC7" s="80">
        <v>25</v>
      </c>
      <c r="AD7" s="80">
        <v>26</v>
      </c>
      <c r="AE7" s="80">
        <v>27</v>
      </c>
      <c r="AF7" s="80">
        <v>28</v>
      </c>
      <c r="AG7" s="80">
        <v>29</v>
      </c>
      <c r="AH7" s="80">
        <v>30</v>
      </c>
      <c r="AI7" s="80">
        <v>31</v>
      </c>
      <c r="AJ7" s="80">
        <v>32</v>
      </c>
      <c r="AK7" s="80">
        <v>33</v>
      </c>
      <c r="AL7" s="80">
        <v>34</v>
      </c>
      <c r="AM7" s="80">
        <v>35</v>
      </c>
      <c r="AN7" s="80">
        <v>36</v>
      </c>
      <c r="AO7" s="80">
        <v>37</v>
      </c>
      <c r="AP7" s="80">
        <v>38</v>
      </c>
      <c r="AQ7" s="80">
        <v>39</v>
      </c>
      <c r="AR7" s="80">
        <v>40</v>
      </c>
      <c r="AS7" s="80">
        <v>41</v>
      </c>
      <c r="AT7" s="80">
        <v>42</v>
      </c>
      <c r="AU7" s="80">
        <v>43</v>
      </c>
      <c r="AV7" s="80">
        <v>44</v>
      </c>
      <c r="AW7" s="80">
        <v>45</v>
      </c>
      <c r="AX7" s="80">
        <v>46</v>
      </c>
      <c r="AY7" s="80">
        <v>47</v>
      </c>
      <c r="AZ7" s="80">
        <v>48</v>
      </c>
      <c r="BA7" s="80">
        <v>49</v>
      </c>
      <c r="BB7" s="80">
        <v>50</v>
      </c>
      <c r="BC7" s="80">
        <v>51</v>
      </c>
      <c r="BD7" s="80">
        <v>52</v>
      </c>
      <c r="BE7" s="80">
        <v>53</v>
      </c>
      <c r="BF7" s="80">
        <v>54</v>
      </c>
      <c r="BG7" s="80">
        <v>55</v>
      </c>
      <c r="BH7" s="80">
        <v>56</v>
      </c>
      <c r="BI7" s="80">
        <v>57</v>
      </c>
      <c r="BJ7" s="80">
        <v>58</v>
      </c>
      <c r="BK7" s="80">
        <v>59</v>
      </c>
      <c r="BL7" s="80">
        <v>60</v>
      </c>
      <c r="BM7" s="80">
        <v>61</v>
      </c>
      <c r="BN7" s="80">
        <v>62</v>
      </c>
      <c r="BO7" s="80">
        <v>63</v>
      </c>
      <c r="BP7" s="80">
        <v>64</v>
      </c>
      <c r="BQ7" s="80">
        <v>65</v>
      </c>
      <c r="BR7" s="80">
        <v>66</v>
      </c>
      <c r="BS7" s="80">
        <v>67</v>
      </c>
      <c r="BT7" s="80">
        <v>68</v>
      </c>
      <c r="BU7" s="80">
        <v>69</v>
      </c>
      <c r="BV7" s="80">
        <v>70</v>
      </c>
      <c r="BW7" s="80">
        <v>71</v>
      </c>
      <c r="BX7" s="80">
        <v>72</v>
      </c>
      <c r="BY7" s="80">
        <v>73</v>
      </c>
      <c r="BZ7" s="80">
        <v>74</v>
      </c>
      <c r="CA7" s="80">
        <v>75</v>
      </c>
      <c r="CB7" s="80">
        <v>76</v>
      </c>
      <c r="CC7" s="80">
        <v>77</v>
      </c>
      <c r="CD7" s="80">
        <v>78</v>
      </c>
      <c r="CE7" s="80">
        <v>79</v>
      </c>
      <c r="CF7" s="80">
        <v>80</v>
      </c>
      <c r="CG7" s="80">
        <v>81</v>
      </c>
      <c r="CH7" s="80">
        <v>82</v>
      </c>
      <c r="CI7" s="80">
        <v>83</v>
      </c>
      <c r="CJ7" s="80">
        <v>84</v>
      </c>
      <c r="CK7" s="80">
        <v>85</v>
      </c>
      <c r="CL7" s="80">
        <v>86</v>
      </c>
      <c r="CM7" s="80">
        <v>87</v>
      </c>
      <c r="CN7" s="80">
        <v>88</v>
      </c>
      <c r="CO7" s="80">
        <v>89</v>
      </c>
      <c r="CP7" s="80">
        <v>90</v>
      </c>
      <c r="CQ7" s="80">
        <v>91</v>
      </c>
      <c r="CR7" s="80">
        <v>92</v>
      </c>
      <c r="CS7" s="80">
        <v>93</v>
      </c>
      <c r="CT7" s="80">
        <v>94</v>
      </c>
      <c r="CU7" s="80">
        <v>95</v>
      </c>
      <c r="CV7" s="80">
        <v>96</v>
      </c>
      <c r="CW7" s="80">
        <v>97</v>
      </c>
      <c r="CX7" s="80">
        <v>98</v>
      </c>
      <c r="CY7" s="80">
        <v>99</v>
      </c>
      <c r="CZ7" s="80">
        <v>100</v>
      </c>
      <c r="DA7" s="80">
        <v>101</v>
      </c>
      <c r="DB7" s="80">
        <v>102</v>
      </c>
      <c r="DC7" s="80">
        <v>103</v>
      </c>
      <c r="DD7" s="80">
        <v>104</v>
      </c>
      <c r="DE7" s="80">
        <v>105</v>
      </c>
      <c r="DF7" s="80">
        <v>106</v>
      </c>
      <c r="DG7" s="80">
        <v>107</v>
      </c>
      <c r="DH7" s="80">
        <v>108</v>
      </c>
      <c r="DI7" s="80">
        <v>109</v>
      </c>
      <c r="DJ7" s="80">
        <v>110</v>
      </c>
      <c r="DK7" s="80">
        <v>111</v>
      </c>
      <c r="DL7" s="80">
        <v>112</v>
      </c>
      <c r="DM7" s="80">
        <v>113</v>
      </c>
      <c r="DN7" s="80">
        <v>114</v>
      </c>
      <c r="DO7" s="80">
        <v>115</v>
      </c>
      <c r="DP7" s="80">
        <v>116</v>
      </c>
      <c r="DQ7" s="80">
        <v>117</v>
      </c>
      <c r="DR7" s="80">
        <v>118</v>
      </c>
      <c r="DS7" s="80">
        <v>119</v>
      </c>
      <c r="DT7" s="81">
        <v>120</v>
      </c>
    </row>
    <row r="8" spans="1:180" s="138" customFormat="1" ht="15.5" customHeight="1" thickBot="1" x14ac:dyDescent="0.25">
      <c r="B8" s="76" t="s">
        <v>23</v>
      </c>
      <c r="C8" s="74"/>
      <c r="D8" s="100"/>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c r="DA8" s="165"/>
      <c r="DB8" s="165"/>
      <c r="DC8" s="165"/>
      <c r="DD8" s="165"/>
      <c r="DE8" s="165"/>
      <c r="DF8" s="165"/>
      <c r="DG8" s="165"/>
      <c r="DH8" s="165"/>
      <c r="DI8" s="165"/>
      <c r="DJ8" s="165"/>
      <c r="DK8" s="165"/>
      <c r="DL8" s="165"/>
      <c r="DM8" s="165"/>
      <c r="DN8" s="165"/>
      <c r="DO8" s="165"/>
      <c r="DP8" s="165"/>
      <c r="DQ8" s="165"/>
      <c r="DR8" s="165"/>
      <c r="DS8" s="165"/>
      <c r="DT8" s="417"/>
    </row>
    <row r="9" spans="1:180" s="138" customFormat="1" ht="15.5" customHeight="1" x14ac:dyDescent="0.2">
      <c r="A9" s="407" t="s">
        <v>110</v>
      </c>
      <c r="B9" s="72" t="s">
        <v>194</v>
      </c>
      <c r="C9" s="74">
        <f t="shared" ref="C9:C21" si="12">SUM(D9:DT9)</f>
        <v>4773454.5405945573</v>
      </c>
      <c r="D9" s="167">
        <v>0</v>
      </c>
      <c r="E9" s="158">
        <f>-1*IF(E7&lt;='Inputs and Model Assumptions'!$D$5,(SUM($C15:$C17)*(1+'Inputs and Model Assumptions'!$D$19)+$C18)/'Inputs and Model Assumptions'!$D$5,0)</f>
        <v>43395.041278132434</v>
      </c>
      <c r="F9" s="158">
        <f>-1*IF(F7&lt;='Inputs and Model Assumptions'!$D$5,(SUM($C15:$C17)*(1+'Inputs and Model Assumptions'!$D$19)+$C18)/'Inputs and Model Assumptions'!$D$5,0)</f>
        <v>43395.041278132434</v>
      </c>
      <c r="G9" s="158">
        <f>-1*IF(G7&lt;='Inputs and Model Assumptions'!$D$5,(SUM($C15:$C17)*(1+'Inputs and Model Assumptions'!$D$19)+$C18)/'Inputs and Model Assumptions'!$D$5,0)</f>
        <v>43395.041278132434</v>
      </c>
      <c r="H9" s="158">
        <f>-1*IF(H7&lt;='Inputs and Model Assumptions'!$D$5,(SUM($C15:$C17)*(1+'Inputs and Model Assumptions'!$D$19)+$C18)/'Inputs and Model Assumptions'!$D$5,0)</f>
        <v>43395.041278132434</v>
      </c>
      <c r="I9" s="158">
        <f>-1*IF(I7&lt;='Inputs and Model Assumptions'!$D$5,(SUM($C15:$C17)*(1+'Inputs and Model Assumptions'!$D$19)+$C18)/'Inputs and Model Assumptions'!$D$5,0)</f>
        <v>43395.041278132434</v>
      </c>
      <c r="J9" s="158">
        <f>-1*IF(J7&lt;='Inputs and Model Assumptions'!$D$5,(SUM($C15:$C17)*(1+'Inputs and Model Assumptions'!$D$19)+$C18)/'Inputs and Model Assumptions'!$D$5,0)</f>
        <v>43395.041278132434</v>
      </c>
      <c r="K9" s="158">
        <f>-1*IF(K7&lt;='Inputs and Model Assumptions'!$D$5,(SUM($C15:$C17)*(1+'Inputs and Model Assumptions'!$D$19)+$C18)/'Inputs and Model Assumptions'!$D$5,0)</f>
        <v>43395.041278132434</v>
      </c>
      <c r="L9" s="158">
        <f>-1*IF(L7&lt;='Inputs and Model Assumptions'!$D$5,(SUM($C15:$C17)*(1+'Inputs and Model Assumptions'!$D$19)+$C18)/'Inputs and Model Assumptions'!$D$5,0)</f>
        <v>43395.041278132434</v>
      </c>
      <c r="M9" s="158">
        <f>-1*IF(M7&lt;='Inputs and Model Assumptions'!$D$5,(SUM($C15:$C17)*(1+'Inputs and Model Assumptions'!$D$19)+$C18)/'Inputs and Model Assumptions'!$D$5,0)</f>
        <v>43395.041278132434</v>
      </c>
      <c r="N9" s="158">
        <f>-1*IF(N7&lt;='Inputs and Model Assumptions'!$D$5,(SUM($C15:$C17)*(1+'Inputs and Model Assumptions'!$D$19)+$C18)/'Inputs and Model Assumptions'!$D$5,0)</f>
        <v>43395.041278132434</v>
      </c>
      <c r="O9" s="158">
        <f>-1*IF(O7&lt;='Inputs and Model Assumptions'!$D$5,(SUM($C15:$C17)*(1+'Inputs and Model Assumptions'!$D$19)+$C18)/'Inputs and Model Assumptions'!$D$5,0)</f>
        <v>43395.041278132434</v>
      </c>
      <c r="P9" s="158">
        <f>-1*IF(P7&lt;='Inputs and Model Assumptions'!$D$5,(SUM($C15:$C17)*(1+'Inputs and Model Assumptions'!$D$19)+$C18)/'Inputs and Model Assumptions'!$D$5,0)</f>
        <v>43395.041278132434</v>
      </c>
      <c r="Q9" s="158">
        <f>-1*IF(Q7&lt;='Inputs and Model Assumptions'!$D$5,(SUM($C15:$C17)*(1+'Inputs and Model Assumptions'!$D$19)+$C18)/'Inputs and Model Assumptions'!$D$5,0)</f>
        <v>43395.041278132434</v>
      </c>
      <c r="R9" s="158">
        <f>-1*IF(R7&lt;='Inputs and Model Assumptions'!$D$5,(SUM($C15:$C17)*(1+'Inputs and Model Assumptions'!$D$19)+$C18)/'Inputs and Model Assumptions'!$D$5,0)</f>
        <v>43395.041278132434</v>
      </c>
      <c r="S9" s="158">
        <f>-1*IF(S7&lt;='Inputs and Model Assumptions'!$D$5,(SUM($C15:$C17)*(1+'Inputs and Model Assumptions'!$D$19)+$C18)/'Inputs and Model Assumptions'!$D$5,0)</f>
        <v>43395.041278132434</v>
      </c>
      <c r="T9" s="158">
        <f>-1*IF(T7&lt;='Inputs and Model Assumptions'!$D$5,(SUM($C15:$C17)*(1+'Inputs and Model Assumptions'!$D$19)+$C18)/'Inputs and Model Assumptions'!$D$5,0)</f>
        <v>43395.041278132434</v>
      </c>
      <c r="U9" s="158">
        <f>-1*IF(U7&lt;='Inputs and Model Assumptions'!$D$5,(SUM($C15:$C17)*(1+'Inputs and Model Assumptions'!$D$19)+$C18)/'Inputs and Model Assumptions'!$D$5,0)</f>
        <v>43395.041278132434</v>
      </c>
      <c r="V9" s="158">
        <f>-1*IF(V7&lt;='Inputs and Model Assumptions'!$D$5,(SUM($C15:$C17)*(1+'Inputs and Model Assumptions'!$D$19)+$C18)/'Inputs and Model Assumptions'!$D$5,0)</f>
        <v>43395.041278132434</v>
      </c>
      <c r="W9" s="158">
        <f>-1*IF(W7&lt;='Inputs and Model Assumptions'!$D$5,(SUM($C15:$C17)*(1+'Inputs and Model Assumptions'!$D$19)+$C18)/'Inputs and Model Assumptions'!$D$5,0)</f>
        <v>43395.041278132434</v>
      </c>
      <c r="X9" s="158">
        <f>-1*IF(X7&lt;='Inputs and Model Assumptions'!$D$5,(SUM($C15:$C17)*(1+'Inputs and Model Assumptions'!$D$19)+$C18)/'Inputs and Model Assumptions'!$D$5,0)</f>
        <v>43395.041278132434</v>
      </c>
      <c r="Y9" s="158">
        <f>-1*IF(Y7&lt;='Inputs and Model Assumptions'!$D$5,(SUM($C15:$C17)*(1+'Inputs and Model Assumptions'!$D$19)+$C18)/'Inputs and Model Assumptions'!$D$5,0)</f>
        <v>43395.041278132434</v>
      </c>
      <c r="Z9" s="158">
        <f>-1*IF(Z7&lt;='Inputs and Model Assumptions'!$D$5,(SUM($C15:$C17)*(1+'Inputs and Model Assumptions'!$D$19)+$C18)/'Inputs and Model Assumptions'!$D$5,0)</f>
        <v>43395.041278132434</v>
      </c>
      <c r="AA9" s="158">
        <f>-1*IF(AA7&lt;='Inputs and Model Assumptions'!$D$5,(SUM($C15:$C17)*(1+'Inputs and Model Assumptions'!$D$19)+$C18)/'Inputs and Model Assumptions'!$D$5,0)</f>
        <v>43395.041278132434</v>
      </c>
      <c r="AB9" s="158">
        <f>-1*IF(AB7&lt;='Inputs and Model Assumptions'!$D$5,(SUM($C15:$C17)*(1+'Inputs and Model Assumptions'!$D$19)+$C18)/'Inputs and Model Assumptions'!$D$5,0)</f>
        <v>43395.041278132434</v>
      </c>
      <c r="AC9" s="158">
        <f>-1*IF(AC7&lt;='Inputs and Model Assumptions'!$D$5,(SUM($C15:$C17)*(1+'Inputs and Model Assumptions'!$D$19)+$C18)/'Inputs and Model Assumptions'!$D$5,0)</f>
        <v>43395.041278132434</v>
      </c>
      <c r="AD9" s="158">
        <f>-1*IF(AD7&lt;='Inputs and Model Assumptions'!$D$5,(SUM($C15:$C17)*(1+'Inputs and Model Assumptions'!$D$19)+$C18)/'Inputs and Model Assumptions'!$D$5,0)</f>
        <v>43395.041278132434</v>
      </c>
      <c r="AE9" s="158">
        <f>-1*IF(AE7&lt;='Inputs and Model Assumptions'!$D$5,(SUM($C15:$C17)*(1+'Inputs and Model Assumptions'!$D$19)+$C18)/'Inputs and Model Assumptions'!$D$5,0)</f>
        <v>43395.041278132434</v>
      </c>
      <c r="AF9" s="158">
        <f>-1*IF(AF7&lt;='Inputs and Model Assumptions'!$D$5,(SUM($C15:$C17)*(1+'Inputs and Model Assumptions'!$D$19)+$C18)/'Inputs and Model Assumptions'!$D$5,0)</f>
        <v>43395.041278132434</v>
      </c>
      <c r="AG9" s="158">
        <f>-1*IF(AG7&lt;='Inputs and Model Assumptions'!$D$5,(SUM($C15:$C17)*(1+'Inputs and Model Assumptions'!$D$19)+$C18)/'Inputs and Model Assumptions'!$D$5,0)</f>
        <v>43395.041278132434</v>
      </c>
      <c r="AH9" s="158">
        <f>-1*IF(AH7&lt;='Inputs and Model Assumptions'!$D$5,(SUM($C15:$C17)*(1+'Inputs and Model Assumptions'!$D$19)+$C18)/'Inputs and Model Assumptions'!$D$5,0)</f>
        <v>43395.041278132434</v>
      </c>
      <c r="AI9" s="158">
        <f>-1*IF(AI7&lt;='Inputs and Model Assumptions'!$D$5,(SUM($C15:$C17)*(1+'Inputs and Model Assumptions'!$D$19)+$C18)/'Inputs and Model Assumptions'!$D$5,0)</f>
        <v>43395.041278132434</v>
      </c>
      <c r="AJ9" s="158">
        <f>-1*IF(AJ7&lt;='Inputs and Model Assumptions'!$D$5,(SUM($C15:$C17)*(1+'Inputs and Model Assumptions'!$D$19)+$C18)/'Inputs and Model Assumptions'!$D$5,0)</f>
        <v>43395.041278132434</v>
      </c>
      <c r="AK9" s="158">
        <f>-1*IF(AK7&lt;='Inputs and Model Assumptions'!$D$5,(SUM($C15:$C17)*(1+'Inputs and Model Assumptions'!$D$19)+$C18)/'Inputs and Model Assumptions'!$D$5,0)</f>
        <v>43395.041278132434</v>
      </c>
      <c r="AL9" s="158">
        <f>-1*IF(AL7&lt;='Inputs and Model Assumptions'!$D$5,(SUM($C15:$C17)*(1+'Inputs and Model Assumptions'!$D$19)+$C18)/'Inputs and Model Assumptions'!$D$5,0)</f>
        <v>43395.041278132434</v>
      </c>
      <c r="AM9" s="158">
        <f>-1*IF(AM7&lt;='Inputs and Model Assumptions'!$D$5,(SUM($C15:$C17)*(1+'Inputs and Model Assumptions'!$D$19)+$C18)/'Inputs and Model Assumptions'!$D$5,0)</f>
        <v>43395.041278132434</v>
      </c>
      <c r="AN9" s="158">
        <f>-1*IF(AN7&lt;='Inputs and Model Assumptions'!$D$5,(SUM($C15:$C17)*(1+'Inputs and Model Assumptions'!$D$19)+$C18)/'Inputs and Model Assumptions'!$D$5,0)</f>
        <v>43395.041278132434</v>
      </c>
      <c r="AO9" s="158">
        <f>-1*IF(AO7&lt;='Inputs and Model Assumptions'!$D$5,(SUM($C15:$C17)*(1+'Inputs and Model Assumptions'!$D$19)+$C18)/'Inputs and Model Assumptions'!$D$5,0)</f>
        <v>43395.041278132434</v>
      </c>
      <c r="AP9" s="158">
        <f>-1*IF(AP7&lt;='Inputs and Model Assumptions'!$D$5,(SUM($C15:$C17)*(1+'Inputs and Model Assumptions'!$D$19)+$C18)/'Inputs and Model Assumptions'!$D$5,0)</f>
        <v>43395.041278132434</v>
      </c>
      <c r="AQ9" s="158">
        <f>-1*IF(AQ7&lt;='Inputs and Model Assumptions'!$D$5,(SUM($C15:$C17)*(1+'Inputs and Model Assumptions'!$D$19)+$C18)/'Inputs and Model Assumptions'!$D$5,0)</f>
        <v>43395.041278132434</v>
      </c>
      <c r="AR9" s="158">
        <f>-1*IF(AR7&lt;='Inputs and Model Assumptions'!$D$5,(SUM($C15:$C17)*(1+'Inputs and Model Assumptions'!$D$19)+$C18)/'Inputs and Model Assumptions'!$D$5,0)</f>
        <v>43395.041278132434</v>
      </c>
      <c r="AS9" s="158">
        <f>-1*IF(AS7&lt;='Inputs and Model Assumptions'!$D$5,(SUM($C15:$C17)*(1+'Inputs and Model Assumptions'!$D$19)+$C18)/'Inputs and Model Assumptions'!$D$5,0)</f>
        <v>43395.041278132434</v>
      </c>
      <c r="AT9" s="158">
        <f>-1*IF(AT7&lt;='Inputs and Model Assumptions'!$D$5,(SUM($C15:$C17)*(1+'Inputs and Model Assumptions'!$D$19)+$C18)/'Inputs and Model Assumptions'!$D$5,0)</f>
        <v>43395.041278132434</v>
      </c>
      <c r="AU9" s="158">
        <f>-1*IF(AU7&lt;='Inputs and Model Assumptions'!$D$5,(SUM($C15:$C17)*(1+'Inputs and Model Assumptions'!$D$19)+$C18)/'Inputs and Model Assumptions'!$D$5,0)</f>
        <v>43395.041278132434</v>
      </c>
      <c r="AV9" s="158">
        <f>-1*IF(AV7&lt;='Inputs and Model Assumptions'!$D$5,(SUM($C15:$C17)*(1+'Inputs and Model Assumptions'!$D$19)+$C18)/'Inputs and Model Assumptions'!$D$5,0)</f>
        <v>43395.041278132434</v>
      </c>
      <c r="AW9" s="158">
        <f>-1*IF(AW7&lt;='Inputs and Model Assumptions'!$D$5,(SUM($C15:$C17)*(1+'Inputs and Model Assumptions'!$D$19)+$C18)/'Inputs and Model Assumptions'!$D$5,0)</f>
        <v>43395.041278132434</v>
      </c>
      <c r="AX9" s="158">
        <f>-1*IF(AX7&lt;='Inputs and Model Assumptions'!$D$5,(SUM($C15:$C17)*(1+'Inputs and Model Assumptions'!$D$19)+$C18)/'Inputs and Model Assumptions'!$D$5,0)</f>
        <v>43395.041278132434</v>
      </c>
      <c r="AY9" s="158">
        <f>-1*IF(AY7&lt;='Inputs and Model Assumptions'!$D$5,(SUM($C15:$C17)*(1+'Inputs and Model Assumptions'!$D$19)+$C18)/'Inputs and Model Assumptions'!$D$5,0)</f>
        <v>43395.041278132434</v>
      </c>
      <c r="AZ9" s="158">
        <f>-1*IF(AZ7&lt;='Inputs and Model Assumptions'!$D$5,(SUM($C15:$C17)*(1+'Inputs and Model Assumptions'!$D$19)+$C18)/'Inputs and Model Assumptions'!$D$5,0)</f>
        <v>43395.041278132434</v>
      </c>
      <c r="BA9" s="158">
        <f>-1*IF(BA7&lt;='Inputs and Model Assumptions'!$D$5,(SUM($C15:$C17)*(1+'Inputs and Model Assumptions'!$D$19)+$C18)/'Inputs and Model Assumptions'!$D$5,0)</f>
        <v>43395.041278132434</v>
      </c>
      <c r="BB9" s="158">
        <f>-1*IF(BB7&lt;='Inputs and Model Assumptions'!$D$5,(SUM($C15:$C17)*(1+'Inputs and Model Assumptions'!$D$19)+$C18)/'Inputs and Model Assumptions'!$D$5,0)</f>
        <v>43395.041278132434</v>
      </c>
      <c r="BC9" s="158">
        <f>-1*IF(BC7&lt;='Inputs and Model Assumptions'!$D$5,(SUM($C15:$C17)*(1+'Inputs and Model Assumptions'!$D$19)+$C18)/'Inputs and Model Assumptions'!$D$5,0)</f>
        <v>43395.041278132434</v>
      </c>
      <c r="BD9" s="158">
        <f>-1*IF(BD7&lt;='Inputs and Model Assumptions'!$D$5,(SUM($C15:$C17)*(1+'Inputs and Model Assumptions'!$D$19)+$C18)/'Inputs and Model Assumptions'!$D$5,0)</f>
        <v>43395.041278132434</v>
      </c>
      <c r="BE9" s="158">
        <f>-1*IF(BE7&lt;='Inputs and Model Assumptions'!$D$5,(SUM($C15:$C17)*(1+'Inputs and Model Assumptions'!$D$19)+$C18)/'Inputs and Model Assumptions'!$D$5,0)</f>
        <v>43395.041278132434</v>
      </c>
      <c r="BF9" s="158">
        <f>-1*IF(BF7&lt;='Inputs and Model Assumptions'!$D$5,(SUM($C15:$C17)*(1+'Inputs and Model Assumptions'!$D$19)+$C18)/'Inputs and Model Assumptions'!$D$5,0)</f>
        <v>43395.041278132434</v>
      </c>
      <c r="BG9" s="158">
        <f>-1*IF(BG7&lt;='Inputs and Model Assumptions'!$D$5,(SUM($C15:$C17)*(1+'Inputs and Model Assumptions'!$D$19)+$C18)/'Inputs and Model Assumptions'!$D$5,0)</f>
        <v>43395.041278132434</v>
      </c>
      <c r="BH9" s="158">
        <f>-1*IF(BH7&lt;='Inputs and Model Assumptions'!$D$5,(SUM($C15:$C17)*(1+'Inputs and Model Assumptions'!$D$19)+$C18)/'Inputs and Model Assumptions'!$D$5,0)</f>
        <v>43395.041278132434</v>
      </c>
      <c r="BI9" s="158">
        <f>-1*IF(BI7&lt;='Inputs and Model Assumptions'!$D$5,(SUM($C15:$C17)*(1+'Inputs and Model Assumptions'!$D$19)+$C18)/'Inputs and Model Assumptions'!$D$5,0)</f>
        <v>43395.041278132434</v>
      </c>
      <c r="BJ9" s="158">
        <f>-1*IF(BJ7&lt;='Inputs and Model Assumptions'!$D$5,(SUM($C15:$C17)*(1+'Inputs and Model Assumptions'!$D$19)+$C18)/'Inputs and Model Assumptions'!$D$5,0)</f>
        <v>43395.041278132434</v>
      </c>
      <c r="BK9" s="158">
        <f>-1*IF(BK7&lt;='Inputs and Model Assumptions'!$D$5,(SUM($C15:$C17)*(1+'Inputs and Model Assumptions'!$D$19)+$C18)/'Inputs and Model Assumptions'!$D$5,0)</f>
        <v>43395.041278132434</v>
      </c>
      <c r="BL9" s="158">
        <f>-1*IF(BL7&lt;='Inputs and Model Assumptions'!$D$5,(SUM($C15:$C17)*(1+'Inputs and Model Assumptions'!$D$19)+$C18)/'Inputs and Model Assumptions'!$D$5,0)</f>
        <v>43395.041278132434</v>
      </c>
      <c r="BM9" s="158">
        <f>-1*IF(BM7&lt;='Inputs and Model Assumptions'!$D$5,(SUM($C15:$C17)*(1+'Inputs and Model Assumptions'!$D$19)+$C18)/'Inputs and Model Assumptions'!$D$5,0)</f>
        <v>43395.041278132434</v>
      </c>
      <c r="BN9" s="158">
        <f>-1*IF(BN7&lt;='Inputs and Model Assumptions'!$D$5,(SUM($C15:$C17)*(1+'Inputs and Model Assumptions'!$D$19)+$C18)/'Inputs and Model Assumptions'!$D$5,0)</f>
        <v>43395.041278132434</v>
      </c>
      <c r="BO9" s="158">
        <f>-1*IF(BO7&lt;='Inputs and Model Assumptions'!$D$5,(SUM($C15:$C17)*(1+'Inputs and Model Assumptions'!$D$19)+$C18)/'Inputs and Model Assumptions'!$D$5,0)</f>
        <v>43395.041278132434</v>
      </c>
      <c r="BP9" s="158">
        <f>-1*IF(BP7&lt;='Inputs and Model Assumptions'!$D$5,(SUM($C15:$C17)*(1+'Inputs and Model Assumptions'!$D$19)+$C18)/'Inputs and Model Assumptions'!$D$5,0)</f>
        <v>43395.041278132434</v>
      </c>
      <c r="BQ9" s="158">
        <f>-1*IF(BQ7&lt;='Inputs and Model Assumptions'!$D$5,(SUM($C15:$C17)*(1+'Inputs and Model Assumptions'!$D$19)+$C18)/'Inputs and Model Assumptions'!$D$5,0)</f>
        <v>43395.041278132434</v>
      </c>
      <c r="BR9" s="158">
        <f>-1*IF(BR7&lt;='Inputs and Model Assumptions'!$D$5,(SUM($C15:$C17)*(1+'Inputs and Model Assumptions'!$D$19)+$C18)/'Inputs and Model Assumptions'!$D$5,0)</f>
        <v>43395.041278132434</v>
      </c>
      <c r="BS9" s="158">
        <f>-1*IF(BS7&lt;='Inputs and Model Assumptions'!$D$5,(SUM($C15:$C17)*(1+'Inputs and Model Assumptions'!$D$19)+$C18)/'Inputs and Model Assumptions'!$D$5,0)</f>
        <v>43395.041278132434</v>
      </c>
      <c r="BT9" s="158">
        <f>-1*IF(BT7&lt;='Inputs and Model Assumptions'!$D$5,(SUM($C15:$C17)*(1+'Inputs and Model Assumptions'!$D$19)+$C18)/'Inputs and Model Assumptions'!$D$5,0)</f>
        <v>43395.041278132434</v>
      </c>
      <c r="BU9" s="158">
        <f>-1*IF(BU7&lt;='Inputs and Model Assumptions'!$D$5,(SUM($C15:$C17)*(1+'Inputs and Model Assumptions'!$D$19)+$C18)/'Inputs and Model Assumptions'!$D$5,0)</f>
        <v>43395.041278132434</v>
      </c>
      <c r="BV9" s="158">
        <f>-1*IF(BV7&lt;='Inputs and Model Assumptions'!$D$5,(SUM($C15:$C17)*(1+'Inputs and Model Assumptions'!$D$19)+$C18)/'Inputs and Model Assumptions'!$D$5,0)</f>
        <v>43395.041278132434</v>
      </c>
      <c r="BW9" s="158">
        <f>-1*IF(BW7&lt;='Inputs and Model Assumptions'!$D$5,(SUM($C15:$C17)*(1+'Inputs and Model Assumptions'!$D$19)+$C18)/'Inputs and Model Assumptions'!$D$5,0)</f>
        <v>43395.041278132434</v>
      </c>
      <c r="BX9" s="158">
        <f>-1*IF(BX7&lt;='Inputs and Model Assumptions'!$D$5,(SUM($C15:$C17)*(1+'Inputs and Model Assumptions'!$D$19)+$C18)/'Inputs and Model Assumptions'!$D$5,0)</f>
        <v>43395.041278132434</v>
      </c>
      <c r="BY9" s="158">
        <f>-1*IF(BY7&lt;='Inputs and Model Assumptions'!$D$5,(SUM($C15:$C17)*(1+'Inputs and Model Assumptions'!$D$19)+$C18)/'Inputs and Model Assumptions'!$D$5,0)</f>
        <v>43395.041278132434</v>
      </c>
      <c r="BZ9" s="158">
        <f>-1*IF(BZ7&lt;='Inputs and Model Assumptions'!$D$5,(SUM($C15:$C17)*(1+'Inputs and Model Assumptions'!$D$19)+$C18)/'Inputs and Model Assumptions'!$D$5,0)</f>
        <v>43395.041278132434</v>
      </c>
      <c r="CA9" s="158">
        <f>-1*IF(CA7&lt;='Inputs and Model Assumptions'!$D$5,(SUM($C15:$C17)*(1+'Inputs and Model Assumptions'!$D$19)+$C18)/'Inputs and Model Assumptions'!$D$5,0)</f>
        <v>43395.041278132434</v>
      </c>
      <c r="CB9" s="158">
        <f>-1*IF(CB7&lt;='Inputs and Model Assumptions'!$D$5,(SUM($C15:$C17)*(1+'Inputs and Model Assumptions'!$D$19)+$C18)/'Inputs and Model Assumptions'!$D$5,0)</f>
        <v>43395.041278132434</v>
      </c>
      <c r="CC9" s="158">
        <f>-1*IF(CC7&lt;='Inputs and Model Assumptions'!$D$5,(SUM($C15:$C17)*(1+'Inputs and Model Assumptions'!$D$19)+$C18)/'Inputs and Model Assumptions'!$D$5,0)</f>
        <v>43395.041278132434</v>
      </c>
      <c r="CD9" s="158">
        <f>-1*IF(CD7&lt;='Inputs and Model Assumptions'!$D$5,(SUM($C15:$C17)*(1+'Inputs and Model Assumptions'!$D$19)+$C18)/'Inputs and Model Assumptions'!$D$5,0)</f>
        <v>43395.041278132434</v>
      </c>
      <c r="CE9" s="158">
        <f>-1*IF(CE7&lt;='Inputs and Model Assumptions'!$D$5,(SUM($C15:$C17)*(1+'Inputs and Model Assumptions'!$D$19)+$C18)/'Inputs and Model Assumptions'!$D$5,0)</f>
        <v>43395.041278132434</v>
      </c>
      <c r="CF9" s="158">
        <f>-1*IF(CF7&lt;='Inputs and Model Assumptions'!$D$5,(SUM($C15:$C17)*(1+'Inputs and Model Assumptions'!$D$19)+$C18)/'Inputs and Model Assumptions'!$D$5,0)</f>
        <v>43395.041278132434</v>
      </c>
      <c r="CG9" s="158">
        <f>-1*IF(CG7&lt;='Inputs and Model Assumptions'!$D$5,(SUM($C15:$C17)*(1+'Inputs and Model Assumptions'!$D$19)+$C18)/'Inputs and Model Assumptions'!$D$5,0)</f>
        <v>43395.041278132434</v>
      </c>
      <c r="CH9" s="158">
        <f>-1*IF(CH7&lt;='Inputs and Model Assumptions'!$D$5,(SUM($C15:$C17)*(1+'Inputs and Model Assumptions'!$D$19)+$C18)/'Inputs and Model Assumptions'!$D$5,0)</f>
        <v>43395.041278132434</v>
      </c>
      <c r="CI9" s="158">
        <f>-1*IF(CI7&lt;='Inputs and Model Assumptions'!$D$5,(SUM($C15:$C17)*(1+'Inputs and Model Assumptions'!$D$19)+$C18)/'Inputs and Model Assumptions'!$D$5,0)</f>
        <v>43395.041278132434</v>
      </c>
      <c r="CJ9" s="158">
        <f>-1*IF(CJ7&lt;='Inputs and Model Assumptions'!$D$5,(SUM($C15:$C17)*(1+'Inputs and Model Assumptions'!$D$19)+$C18)/'Inputs and Model Assumptions'!$D$5,0)</f>
        <v>43395.041278132434</v>
      </c>
      <c r="CK9" s="158">
        <f>-1*IF(CK7&lt;='Inputs and Model Assumptions'!$D$5,(SUM($C15:$C17)*(1+'Inputs and Model Assumptions'!$D$19)+$C18)/'Inputs and Model Assumptions'!$D$5,0)</f>
        <v>43395.041278132434</v>
      </c>
      <c r="CL9" s="158">
        <f>-1*IF(CL7&lt;='Inputs and Model Assumptions'!$D$5,(SUM($C15:$C17)*(1+'Inputs and Model Assumptions'!$D$19)+$C18)/'Inputs and Model Assumptions'!$D$5,0)</f>
        <v>43395.041278132434</v>
      </c>
      <c r="CM9" s="158">
        <f>-1*IF(CM7&lt;='Inputs and Model Assumptions'!$D$5,(SUM($C15:$C17)*(1+'Inputs and Model Assumptions'!$D$19)+$C18)/'Inputs and Model Assumptions'!$D$5,0)</f>
        <v>43395.041278132434</v>
      </c>
      <c r="CN9" s="158">
        <f>-1*IF(CN7&lt;='Inputs and Model Assumptions'!$D$5,(SUM($C15:$C17)*(1+'Inputs and Model Assumptions'!$D$19)+$C18)/'Inputs and Model Assumptions'!$D$5,0)</f>
        <v>43395.041278132434</v>
      </c>
      <c r="CO9" s="158">
        <f>-1*IF(CO7&lt;='Inputs and Model Assumptions'!$D$5,(SUM($C15:$C17)*(1+'Inputs and Model Assumptions'!$D$19)+$C18)/'Inputs and Model Assumptions'!$D$5,0)</f>
        <v>43395.041278132434</v>
      </c>
      <c r="CP9" s="158">
        <f>-1*IF(CP7&lt;='Inputs and Model Assumptions'!$D$5,(SUM($C15:$C17)*(1+'Inputs and Model Assumptions'!$D$19)+$C18)/'Inputs and Model Assumptions'!$D$5,0)</f>
        <v>43395.041278132434</v>
      </c>
      <c r="CQ9" s="158">
        <f>-1*IF(CQ7&lt;='Inputs and Model Assumptions'!$D$5,(SUM($C15:$C17)*(1+'Inputs and Model Assumptions'!$D$19)+$C18)/'Inputs and Model Assumptions'!$D$5,0)</f>
        <v>43395.041278132434</v>
      </c>
      <c r="CR9" s="158">
        <f>-1*IF(CR7&lt;='Inputs and Model Assumptions'!$D$5,(SUM($C15:$C17)*(1+'Inputs and Model Assumptions'!$D$19)+$C18)/'Inputs and Model Assumptions'!$D$5,0)</f>
        <v>43395.041278132434</v>
      </c>
      <c r="CS9" s="158">
        <f>-1*IF(CS7&lt;='Inputs and Model Assumptions'!$D$5,(SUM($C15:$C17)*(1+'Inputs and Model Assumptions'!$D$19)+$C18)/'Inputs and Model Assumptions'!$D$5,0)</f>
        <v>43395.041278132434</v>
      </c>
      <c r="CT9" s="158">
        <f>-1*IF(CT7&lt;='Inputs and Model Assumptions'!$D$5,(SUM($C15:$C17)*(1+'Inputs and Model Assumptions'!$D$19)+$C18)/'Inputs and Model Assumptions'!$D$5,0)</f>
        <v>43395.041278132434</v>
      </c>
      <c r="CU9" s="158">
        <f>-1*IF(CU7&lt;='Inputs and Model Assumptions'!$D$5,(SUM($C15:$C17)*(1+'Inputs and Model Assumptions'!$D$19)+$C18)/'Inputs and Model Assumptions'!$D$5,0)</f>
        <v>43395.041278132434</v>
      </c>
      <c r="CV9" s="158">
        <f>-1*IF(CV7&lt;='Inputs and Model Assumptions'!$D$5,(SUM($C15:$C17)*(1+'Inputs and Model Assumptions'!$D$19)+$C18)/'Inputs and Model Assumptions'!$D$5,0)</f>
        <v>43395.041278132434</v>
      </c>
      <c r="CW9" s="158">
        <f>-1*IF(CW7&lt;='Inputs and Model Assumptions'!$D$5,(SUM($C15:$C17)*(1+'Inputs and Model Assumptions'!$D$19)+$C18)/'Inputs and Model Assumptions'!$D$5,0)</f>
        <v>43395.041278132434</v>
      </c>
      <c r="CX9" s="158">
        <f>-1*IF(CX7&lt;='Inputs and Model Assumptions'!$D$5,(SUM($C15:$C17)*(1+'Inputs and Model Assumptions'!$D$19)+$C18)/'Inputs and Model Assumptions'!$D$5,0)</f>
        <v>43395.041278132434</v>
      </c>
      <c r="CY9" s="158">
        <f>-1*IF(CY7&lt;='Inputs and Model Assumptions'!$D$5,(SUM($C15:$C17)*(1+'Inputs and Model Assumptions'!$D$19)+$C18)/'Inputs and Model Assumptions'!$D$5,0)</f>
        <v>43395.041278132434</v>
      </c>
      <c r="CZ9" s="158">
        <f>-1*IF(CZ7&lt;='Inputs and Model Assumptions'!$D$5,(SUM($C15:$C17)*(1+'Inputs and Model Assumptions'!$D$19)+$C18)/'Inputs and Model Assumptions'!$D$5,0)</f>
        <v>43395.041278132434</v>
      </c>
      <c r="DA9" s="158">
        <f>-1*IF(DA7&lt;='Inputs and Model Assumptions'!$D$5,(SUM($C15:$C17)*(1+'Inputs and Model Assumptions'!$D$19)+$C18)/'Inputs and Model Assumptions'!$D$5,0)</f>
        <v>43395.041278132434</v>
      </c>
      <c r="DB9" s="158">
        <f>-1*IF(DB7&lt;='Inputs and Model Assumptions'!$D$5,(SUM($C15:$C17)*(1+'Inputs and Model Assumptions'!$D$19)+$C18)/'Inputs and Model Assumptions'!$D$5,0)</f>
        <v>43395.041278132434</v>
      </c>
      <c r="DC9" s="158">
        <f>-1*IF(DC7&lt;='Inputs and Model Assumptions'!$D$5,(SUM($C15:$C17)*(1+'Inputs and Model Assumptions'!$D$19)+$C18)/'Inputs and Model Assumptions'!$D$5,0)</f>
        <v>43395.041278132434</v>
      </c>
      <c r="DD9" s="158">
        <f>-1*IF(DD7&lt;='Inputs and Model Assumptions'!$D$5,(SUM($C15:$C17)*(1+'Inputs and Model Assumptions'!$D$19)+$C18)/'Inputs and Model Assumptions'!$D$5,0)</f>
        <v>43395.041278132434</v>
      </c>
      <c r="DE9" s="158">
        <f>-1*IF(DE7&lt;='Inputs and Model Assumptions'!$D$5,(SUM($C15:$C17)*(1+'Inputs and Model Assumptions'!$D$19)+$C18)/'Inputs and Model Assumptions'!$D$5,0)</f>
        <v>43395.041278132434</v>
      </c>
      <c r="DF9" s="158">
        <f>-1*IF(DF7&lt;='Inputs and Model Assumptions'!$D$5,(SUM($C15:$C17)*(1+'Inputs and Model Assumptions'!$D$19)+$C18)/'Inputs and Model Assumptions'!$D$5,0)</f>
        <v>43395.041278132434</v>
      </c>
      <c r="DG9" s="158">
        <f>-1*IF(DG7&lt;='Inputs and Model Assumptions'!$D$5,(SUM($C15:$C17)*(1+'Inputs and Model Assumptions'!$D$19)+$C18)/'Inputs and Model Assumptions'!$D$5,0)</f>
        <v>43395.041278132434</v>
      </c>
      <c r="DH9" s="158">
        <f>-1*IF(DH7&lt;='Inputs and Model Assumptions'!$D$5,(SUM($C15:$C17)*(1+'Inputs and Model Assumptions'!$D$19)+$C18)/'Inputs and Model Assumptions'!$D$5,0)</f>
        <v>43395.041278132434</v>
      </c>
      <c r="DI9" s="158">
        <f>-1*IF(DI7&lt;='Inputs and Model Assumptions'!$D$5,(SUM($C15:$C17)*(1+'Inputs and Model Assumptions'!$D$19)+$C18)/'Inputs and Model Assumptions'!$D$5,0)</f>
        <v>43395.041278132434</v>
      </c>
      <c r="DJ9" s="158">
        <f>-1*IF(DJ7&lt;='Inputs and Model Assumptions'!$D$5,(SUM($C15:$C17)*(1+'Inputs and Model Assumptions'!$D$19)+$C18)/'Inputs and Model Assumptions'!$D$5,0)</f>
        <v>43395.041278132434</v>
      </c>
      <c r="DK9" s="158">
        <f>-1*IF(DK7&lt;='Inputs and Model Assumptions'!$D$5,(SUM($C15:$C17)*(1+'Inputs and Model Assumptions'!$D$19)+$C18)/'Inputs and Model Assumptions'!$D$5,0)</f>
        <v>0</v>
      </c>
      <c r="DL9" s="158">
        <f>-1*IF(DL7&lt;='Inputs and Model Assumptions'!$D$5,(SUM($C15:$C17)*(1+'Inputs and Model Assumptions'!$D$19)+$C18)/'Inputs and Model Assumptions'!$D$5,0)</f>
        <v>0</v>
      </c>
      <c r="DM9" s="158">
        <f>-1*IF(DM7&lt;='Inputs and Model Assumptions'!$D$5,(SUM($C15:$C17)*(1+'Inputs and Model Assumptions'!$D$19)+$C18)/'Inputs and Model Assumptions'!$D$5,0)</f>
        <v>0</v>
      </c>
      <c r="DN9" s="158">
        <f>-1*IF(DN7&lt;='Inputs and Model Assumptions'!$D$5,(SUM($C15:$C17)*(1+'Inputs and Model Assumptions'!$D$19)+$C18)/'Inputs and Model Assumptions'!$D$5,0)</f>
        <v>0</v>
      </c>
      <c r="DO9" s="158">
        <f>-1*IF(DO7&lt;='Inputs and Model Assumptions'!$D$5,(SUM($C15:$C17)*(1+'Inputs and Model Assumptions'!$D$19)+$C18)/'Inputs and Model Assumptions'!$D$5,0)</f>
        <v>0</v>
      </c>
      <c r="DP9" s="158">
        <f>-1*IF(DP7&lt;='Inputs and Model Assumptions'!$D$5,(SUM($C15:$C17)*(1+'Inputs and Model Assumptions'!$D$19)+$C18)/'Inputs and Model Assumptions'!$D$5,0)</f>
        <v>0</v>
      </c>
      <c r="DQ9" s="158">
        <f>-1*IF(DQ7&lt;='Inputs and Model Assumptions'!$D$5,(SUM($C15:$C17)*(1+'Inputs and Model Assumptions'!$D$19)+$C18)/'Inputs and Model Assumptions'!$D$5,0)</f>
        <v>0</v>
      </c>
      <c r="DR9" s="158">
        <f>-1*IF(DR7&lt;='Inputs and Model Assumptions'!$D$5,(SUM($C15:$C17)*(1+'Inputs and Model Assumptions'!$D$19)+$C18)/'Inputs and Model Assumptions'!$D$5,0)</f>
        <v>0</v>
      </c>
      <c r="DS9" s="158">
        <f>-1*IF(DS7&lt;='Inputs and Model Assumptions'!$D$5,(SUM($C15:$C17)*(1+'Inputs and Model Assumptions'!$D$19)+$C18)/'Inputs and Model Assumptions'!$D$5,0)</f>
        <v>0</v>
      </c>
      <c r="DT9" s="159">
        <f>-1*IF(DT7&lt;='Inputs and Model Assumptions'!$D$5,(SUM($C15:$C17)*(1+'Inputs and Model Assumptions'!$D$19)+$C18)/'Inputs and Model Assumptions'!$D$5,0)</f>
        <v>0</v>
      </c>
    </row>
    <row r="10" spans="1:180" s="138" customFormat="1" ht="15.5" customHeight="1" x14ac:dyDescent="0.2">
      <c r="A10" s="408"/>
      <c r="B10" s="72" t="s">
        <v>195</v>
      </c>
      <c r="C10" s="74"/>
      <c r="D10" s="167"/>
      <c r="E10" s="158">
        <f>Capitalisation!C31</f>
        <v>29033.150565224187</v>
      </c>
      <c r="F10" s="158">
        <f>Capitalisation!D31</f>
        <v>29033.150565224187</v>
      </c>
      <c r="G10" s="158">
        <f>Capitalisation!E31</f>
        <v>29033.150565224187</v>
      </c>
      <c r="H10" s="158">
        <f>Capitalisation!F31</f>
        <v>29033.150565224187</v>
      </c>
      <c r="I10" s="158">
        <f>Capitalisation!G31</f>
        <v>29033.150565224187</v>
      </c>
      <c r="J10" s="158">
        <f>Capitalisation!H31</f>
        <v>29033.150565224187</v>
      </c>
      <c r="K10" s="158">
        <f>Capitalisation!I31</f>
        <v>29033.150565224187</v>
      </c>
      <c r="L10" s="158">
        <f>Capitalisation!J31</f>
        <v>29033.150565224187</v>
      </c>
      <c r="M10" s="158">
        <f>Capitalisation!K31</f>
        <v>29033.150565224187</v>
      </c>
      <c r="N10" s="158">
        <f>Capitalisation!L31</f>
        <v>29033.150565224187</v>
      </c>
      <c r="O10" s="158">
        <f>Capitalisation!M31</f>
        <v>29033.150565224187</v>
      </c>
      <c r="P10" s="158">
        <f>Capitalisation!N31</f>
        <v>29033.150565224187</v>
      </c>
      <c r="Q10" s="158">
        <f>Capitalisation!O31</f>
        <v>29033.150565224187</v>
      </c>
      <c r="R10" s="158">
        <f>Capitalisation!P31</f>
        <v>29033.150565224187</v>
      </c>
      <c r="S10" s="158">
        <f>Capitalisation!Q31</f>
        <v>29033.150565224187</v>
      </c>
      <c r="T10" s="158">
        <f>Capitalisation!R31</f>
        <v>29033.150565224187</v>
      </c>
      <c r="U10" s="158">
        <f>Capitalisation!S31</f>
        <v>29033.150565224187</v>
      </c>
      <c r="V10" s="158">
        <f>Capitalisation!T31</f>
        <v>29033.150565224187</v>
      </c>
      <c r="W10" s="158">
        <f>Capitalisation!U31</f>
        <v>29033.150565224187</v>
      </c>
      <c r="X10" s="158">
        <f>Capitalisation!V31</f>
        <v>29033.150565224187</v>
      </c>
      <c r="Y10" s="158">
        <f>Capitalisation!W31</f>
        <v>29033.150565224187</v>
      </c>
      <c r="Z10" s="158">
        <f>Capitalisation!X31</f>
        <v>29033.150565224187</v>
      </c>
      <c r="AA10" s="158">
        <f>Capitalisation!Y31</f>
        <v>29033.150565224187</v>
      </c>
      <c r="AB10" s="158">
        <f>Capitalisation!Z31</f>
        <v>29033.150565224187</v>
      </c>
      <c r="AC10" s="158">
        <f>Capitalisation!AA31</f>
        <v>29033.150565224187</v>
      </c>
      <c r="AD10" s="158">
        <f>Capitalisation!AB31</f>
        <v>29033.150565224187</v>
      </c>
      <c r="AE10" s="158">
        <f>Capitalisation!AC31</f>
        <v>29033.150565224187</v>
      </c>
      <c r="AF10" s="158">
        <f>Capitalisation!AD31</f>
        <v>29033.150565224187</v>
      </c>
      <c r="AG10" s="158">
        <f>Capitalisation!AE31</f>
        <v>29033.150565224187</v>
      </c>
      <c r="AH10" s="158">
        <f>Capitalisation!AF31</f>
        <v>29033.150565224187</v>
      </c>
      <c r="AI10" s="158">
        <f>Capitalisation!AG31</f>
        <v>29033.150565224187</v>
      </c>
      <c r="AJ10" s="158">
        <f>Capitalisation!AH31</f>
        <v>29033.150565224187</v>
      </c>
      <c r="AK10" s="158">
        <f>Capitalisation!AI31</f>
        <v>29033.150565224187</v>
      </c>
      <c r="AL10" s="158">
        <f>Capitalisation!AJ31</f>
        <v>29033.150565224187</v>
      </c>
      <c r="AM10" s="158">
        <f>Capitalisation!AK31</f>
        <v>29033.150565224187</v>
      </c>
      <c r="AN10" s="158">
        <f>Capitalisation!AL31</f>
        <v>29033.150565224187</v>
      </c>
      <c r="AO10" s="158">
        <f>Capitalisation!AM31</f>
        <v>29033.150565224187</v>
      </c>
      <c r="AP10" s="158">
        <f>Capitalisation!AN31</f>
        <v>29033.150565224187</v>
      </c>
      <c r="AQ10" s="158">
        <f>Capitalisation!AO31</f>
        <v>29033.150565224187</v>
      </c>
      <c r="AR10" s="158">
        <f>Capitalisation!AP31</f>
        <v>29033.150565224187</v>
      </c>
      <c r="AS10" s="158">
        <f>Capitalisation!AQ31</f>
        <v>29033.150565224187</v>
      </c>
      <c r="AT10" s="158">
        <f>Capitalisation!AR31</f>
        <v>29033.150565224187</v>
      </c>
      <c r="AU10" s="158">
        <f>Capitalisation!AS31</f>
        <v>29033.150565224187</v>
      </c>
      <c r="AV10" s="158">
        <f>Capitalisation!AT31</f>
        <v>29033.150565224187</v>
      </c>
      <c r="AW10" s="158">
        <f>Capitalisation!AU31</f>
        <v>29033.150565224187</v>
      </c>
      <c r="AX10" s="158">
        <f>Capitalisation!AV31</f>
        <v>29033.150565224187</v>
      </c>
      <c r="AY10" s="158">
        <f>Capitalisation!AW31</f>
        <v>29033.150565224187</v>
      </c>
      <c r="AZ10" s="158">
        <f>Capitalisation!AX31</f>
        <v>29033.150565224187</v>
      </c>
      <c r="BA10" s="158">
        <f>Capitalisation!AY31</f>
        <v>29033.150565224187</v>
      </c>
      <c r="BB10" s="158">
        <f>Capitalisation!AZ31</f>
        <v>29033.150565224187</v>
      </c>
      <c r="BC10" s="158">
        <f>Capitalisation!BA31</f>
        <v>29033.150565224187</v>
      </c>
      <c r="BD10" s="158">
        <f>Capitalisation!BB31</f>
        <v>29033.150565224187</v>
      </c>
      <c r="BE10" s="158">
        <f>Capitalisation!BC31</f>
        <v>29033.150565224187</v>
      </c>
      <c r="BF10" s="158">
        <f>Capitalisation!BD31</f>
        <v>29033.150565224187</v>
      </c>
      <c r="BG10" s="158">
        <f>Capitalisation!BE31</f>
        <v>29033.150565224187</v>
      </c>
      <c r="BH10" s="158">
        <f>Capitalisation!BF31</f>
        <v>29033.150565224187</v>
      </c>
      <c r="BI10" s="158">
        <f>Capitalisation!BG31</f>
        <v>29033.150565224187</v>
      </c>
      <c r="BJ10" s="158">
        <f>Capitalisation!BH31</f>
        <v>29033.150565224187</v>
      </c>
      <c r="BK10" s="158">
        <f>Capitalisation!BI31</f>
        <v>29033.150565224187</v>
      </c>
      <c r="BL10" s="158">
        <f>Capitalisation!BJ31</f>
        <v>29033.150565224187</v>
      </c>
      <c r="BM10" s="158">
        <f>Capitalisation!BK31</f>
        <v>29033.150565224187</v>
      </c>
      <c r="BN10" s="158">
        <f>Capitalisation!BL31</f>
        <v>29033.150565224187</v>
      </c>
      <c r="BO10" s="158">
        <f>Capitalisation!BM31</f>
        <v>29033.150565224187</v>
      </c>
      <c r="BP10" s="158">
        <f>Capitalisation!BN31</f>
        <v>29033.150565224187</v>
      </c>
      <c r="BQ10" s="158">
        <f>Capitalisation!BO31</f>
        <v>29033.150565224187</v>
      </c>
      <c r="BR10" s="158">
        <f>Capitalisation!BP31</f>
        <v>29033.150565224187</v>
      </c>
      <c r="BS10" s="158">
        <f>Capitalisation!BQ31</f>
        <v>29033.150565224187</v>
      </c>
      <c r="BT10" s="158">
        <f>Capitalisation!BR31</f>
        <v>29033.150565224187</v>
      </c>
      <c r="BU10" s="158">
        <f>Capitalisation!BS31</f>
        <v>29033.150565224187</v>
      </c>
      <c r="BV10" s="158">
        <f>Capitalisation!BT31</f>
        <v>29033.150565224187</v>
      </c>
      <c r="BW10" s="158">
        <f>Capitalisation!BU31</f>
        <v>29033.150565224187</v>
      </c>
      <c r="BX10" s="158">
        <f>Capitalisation!BV31</f>
        <v>29033.150565224187</v>
      </c>
      <c r="BY10" s="158">
        <f>Capitalisation!BW31</f>
        <v>29033.150565224187</v>
      </c>
      <c r="BZ10" s="158">
        <f>Capitalisation!BX31</f>
        <v>29033.150565224187</v>
      </c>
      <c r="CA10" s="158">
        <f>Capitalisation!BY31</f>
        <v>29033.150565224187</v>
      </c>
      <c r="CB10" s="158">
        <f>Capitalisation!BZ31</f>
        <v>29033.150565224187</v>
      </c>
      <c r="CC10" s="158">
        <f>Capitalisation!CA31</f>
        <v>29033.150565224187</v>
      </c>
      <c r="CD10" s="158">
        <f>Capitalisation!CB31</f>
        <v>29033.150565224187</v>
      </c>
      <c r="CE10" s="158">
        <f>Capitalisation!CC31</f>
        <v>29033.150565224187</v>
      </c>
      <c r="CF10" s="158">
        <f>Capitalisation!CD31</f>
        <v>29033.150565224187</v>
      </c>
      <c r="CG10" s="158">
        <f>Capitalisation!CE31</f>
        <v>29033.150565224187</v>
      </c>
      <c r="CH10" s="158">
        <f>Capitalisation!CF31</f>
        <v>29033.150565224187</v>
      </c>
      <c r="CI10" s="158">
        <f>Capitalisation!CG31</f>
        <v>29033.150565224187</v>
      </c>
      <c r="CJ10" s="158">
        <f>Capitalisation!CH31</f>
        <v>29033.150565224187</v>
      </c>
      <c r="CK10" s="158">
        <f>Capitalisation!CI31</f>
        <v>29033.150565224187</v>
      </c>
      <c r="CL10" s="158">
        <f>Capitalisation!CJ31</f>
        <v>29033.150565224187</v>
      </c>
      <c r="CM10" s="158">
        <f>Capitalisation!CK31</f>
        <v>29033.150565224187</v>
      </c>
      <c r="CN10" s="158">
        <f>Capitalisation!CL31</f>
        <v>29033.150565224187</v>
      </c>
      <c r="CO10" s="158">
        <f>Capitalisation!CM31</f>
        <v>29033.150565224187</v>
      </c>
      <c r="CP10" s="158">
        <f>Capitalisation!CN31</f>
        <v>29033.150565224187</v>
      </c>
      <c r="CQ10" s="158">
        <f>Capitalisation!CO31</f>
        <v>29033.150565224187</v>
      </c>
      <c r="CR10" s="158">
        <f>Capitalisation!CP31</f>
        <v>29033.150565224187</v>
      </c>
      <c r="CS10" s="158">
        <f>Capitalisation!CQ31</f>
        <v>29033.150565224187</v>
      </c>
      <c r="CT10" s="158">
        <f>Capitalisation!CR31</f>
        <v>29033.150565224187</v>
      </c>
      <c r="CU10" s="158">
        <f>Capitalisation!CS31</f>
        <v>29033.150565224187</v>
      </c>
      <c r="CV10" s="158">
        <f>Capitalisation!CT31</f>
        <v>29033.150565224187</v>
      </c>
      <c r="CW10" s="158">
        <f>Capitalisation!CU31</f>
        <v>29033.150565224187</v>
      </c>
      <c r="CX10" s="158">
        <f>Capitalisation!CV31</f>
        <v>29033.150565224187</v>
      </c>
      <c r="CY10" s="158">
        <f>Capitalisation!CW31</f>
        <v>29033.150565224187</v>
      </c>
      <c r="CZ10" s="158">
        <f>Capitalisation!CX31</f>
        <v>29033.150565224187</v>
      </c>
      <c r="DA10" s="158">
        <f>Capitalisation!CY31</f>
        <v>29033.150565224187</v>
      </c>
      <c r="DB10" s="158">
        <f>Capitalisation!CZ31</f>
        <v>29033.150565224187</v>
      </c>
      <c r="DC10" s="158">
        <f>Capitalisation!DA31</f>
        <v>29033.150565224187</v>
      </c>
      <c r="DD10" s="158">
        <f>Capitalisation!DB31</f>
        <v>29033.150565224187</v>
      </c>
      <c r="DE10" s="158">
        <f>Capitalisation!DC31</f>
        <v>29033.150565224187</v>
      </c>
      <c r="DF10" s="158">
        <f>Capitalisation!DD31</f>
        <v>29033.150565224187</v>
      </c>
      <c r="DG10" s="158">
        <f>Capitalisation!DE31</f>
        <v>29033.150565224187</v>
      </c>
      <c r="DH10" s="158">
        <f>Capitalisation!DF31</f>
        <v>29033.150565224187</v>
      </c>
      <c r="DI10" s="158">
        <f>Capitalisation!DG31</f>
        <v>29033.150565224187</v>
      </c>
      <c r="DJ10" s="158">
        <f>Capitalisation!DH31</f>
        <v>29033.150565224187</v>
      </c>
      <c r="DK10" s="158" t="str">
        <f>Capitalisation!DI31</f>
        <v>0</v>
      </c>
      <c r="DL10" s="158" t="str">
        <f>Capitalisation!DJ31</f>
        <v>0</v>
      </c>
      <c r="DM10" s="158" t="str">
        <f>Capitalisation!DK31</f>
        <v>0</v>
      </c>
      <c r="DN10" s="158" t="str">
        <f>Capitalisation!DL31</f>
        <v>0</v>
      </c>
      <c r="DO10" s="158" t="str">
        <f>Capitalisation!DM31</f>
        <v>0</v>
      </c>
      <c r="DP10" s="158" t="str">
        <f>Capitalisation!DN31</f>
        <v>0</v>
      </c>
      <c r="DQ10" s="158" t="str">
        <f>Capitalisation!DO31</f>
        <v>0</v>
      </c>
      <c r="DR10" s="158" t="str">
        <f>Capitalisation!DP31</f>
        <v>0</v>
      </c>
      <c r="DS10" s="158" t="str">
        <f>Capitalisation!DQ31</f>
        <v>0</v>
      </c>
      <c r="DT10" s="159" t="str">
        <f>Capitalisation!DR31</f>
        <v>0</v>
      </c>
    </row>
    <row r="11" spans="1:180" s="138" customFormat="1" ht="15.5" customHeight="1" x14ac:dyDescent="0.2">
      <c r="A11" s="408"/>
      <c r="B11" s="72" t="s">
        <v>86</v>
      </c>
      <c r="C11" s="166">
        <f t="shared" si="12"/>
        <v>360000</v>
      </c>
      <c r="D11" s="167">
        <f>IF(D7='Inputs and Model Assumptions'!$D$5,'Inputs and Model Assumptions'!$E$35,0)</f>
        <v>0</v>
      </c>
      <c r="E11" s="158">
        <f>IF(E7='Inputs and Model Assumptions'!$D$55,'Inputs and Model Assumptions'!$E$35,0)</f>
        <v>0</v>
      </c>
      <c r="F11" s="158">
        <f>IF(F7='Inputs and Model Assumptions'!$D$55,'Inputs and Model Assumptions'!$E$35,0)</f>
        <v>0</v>
      </c>
      <c r="G11" s="158">
        <f>IF(G7='Inputs and Model Assumptions'!$D$55,'Inputs and Model Assumptions'!$E$35,0)</f>
        <v>0</v>
      </c>
      <c r="H11" s="158">
        <f>IF(H7='Inputs and Model Assumptions'!$D$55,'Inputs and Model Assumptions'!$E$35,0)</f>
        <v>0</v>
      </c>
      <c r="I11" s="158">
        <f>IF(I7='Inputs and Model Assumptions'!$D$55,'Inputs and Model Assumptions'!$E$35,0)</f>
        <v>0</v>
      </c>
      <c r="J11" s="158">
        <f>IF(J7='Inputs and Model Assumptions'!$D$55,'Inputs and Model Assumptions'!$E$35,0)</f>
        <v>0</v>
      </c>
      <c r="K11" s="158">
        <f>IF(K7='Inputs and Model Assumptions'!$D$55,'Inputs and Model Assumptions'!$E$35,0)</f>
        <v>0</v>
      </c>
      <c r="L11" s="158">
        <f>IF(L7='Inputs and Model Assumptions'!$D$55,'Inputs and Model Assumptions'!$E$35,0)</f>
        <v>0</v>
      </c>
      <c r="M11" s="158">
        <f>IF(M7='Inputs and Model Assumptions'!$D$55,'Inputs and Model Assumptions'!$E$35,0)</f>
        <v>0</v>
      </c>
      <c r="N11" s="158">
        <f>IF(N7='Inputs and Model Assumptions'!$D$55,'Inputs and Model Assumptions'!$E$35,0)</f>
        <v>0</v>
      </c>
      <c r="O11" s="158">
        <f>IF(O7='Inputs and Model Assumptions'!$D$55,'Inputs and Model Assumptions'!$E$35,0)</f>
        <v>0</v>
      </c>
      <c r="P11" s="158">
        <f>IF(P7='Inputs and Model Assumptions'!$D$55,'Inputs and Model Assumptions'!$E$35,0)</f>
        <v>0</v>
      </c>
      <c r="Q11" s="158">
        <f>IF(Q7='Inputs and Model Assumptions'!$D$55,'Inputs and Model Assumptions'!$E$35,0)</f>
        <v>0</v>
      </c>
      <c r="R11" s="158">
        <f>IF(R7='Inputs and Model Assumptions'!$D$55,'Inputs and Model Assumptions'!$E$35,0)</f>
        <v>0</v>
      </c>
      <c r="S11" s="158">
        <f>IF(S7='Inputs and Model Assumptions'!$D$55,'Inputs and Model Assumptions'!$E$35,0)</f>
        <v>0</v>
      </c>
      <c r="T11" s="158">
        <f>IF(T7='Inputs and Model Assumptions'!$D$55,'Inputs and Model Assumptions'!$E$35,0)</f>
        <v>0</v>
      </c>
      <c r="U11" s="158">
        <f>IF(U7='Inputs and Model Assumptions'!$D$55,'Inputs and Model Assumptions'!$E$35,0)</f>
        <v>0</v>
      </c>
      <c r="V11" s="158">
        <f>IF(V7='Inputs and Model Assumptions'!$D$55,'Inputs and Model Assumptions'!$E$35,0)</f>
        <v>0</v>
      </c>
      <c r="W11" s="158">
        <f>IF(W7='Inputs and Model Assumptions'!$D$55,'Inputs and Model Assumptions'!$E$35,0)</f>
        <v>0</v>
      </c>
      <c r="X11" s="158">
        <f>IF(X7='Inputs and Model Assumptions'!$D$55,'Inputs and Model Assumptions'!$E$35,0)</f>
        <v>0</v>
      </c>
      <c r="Y11" s="158">
        <f>IF(Y7='Inputs and Model Assumptions'!$D$55,'Inputs and Model Assumptions'!$E$35,0)</f>
        <v>0</v>
      </c>
      <c r="Z11" s="158">
        <f>IF(Z7='Inputs and Model Assumptions'!$D$55,'Inputs and Model Assumptions'!$E$35,0)</f>
        <v>0</v>
      </c>
      <c r="AA11" s="158">
        <f>IF(AA7='Inputs and Model Assumptions'!$D$55,'Inputs and Model Assumptions'!$E$35,0)</f>
        <v>0</v>
      </c>
      <c r="AB11" s="158">
        <f>IF(AB7='Inputs and Model Assumptions'!$D$55,'Inputs and Model Assumptions'!$E$35,0)</f>
        <v>0</v>
      </c>
      <c r="AC11" s="158">
        <f>IF(AC7='Inputs and Model Assumptions'!$D$55,'Inputs and Model Assumptions'!$E$35,0)</f>
        <v>0</v>
      </c>
      <c r="AD11" s="158">
        <f>IF(AD7='Inputs and Model Assumptions'!$D$55,'Inputs and Model Assumptions'!$E$35,0)</f>
        <v>0</v>
      </c>
      <c r="AE11" s="158">
        <f>IF(AE7='Inputs and Model Assumptions'!$D$55,'Inputs and Model Assumptions'!$E$35,0)</f>
        <v>0</v>
      </c>
      <c r="AF11" s="158">
        <f>IF(AF7='Inputs and Model Assumptions'!$D$55,'Inputs and Model Assumptions'!$E$35,0)</f>
        <v>0</v>
      </c>
      <c r="AG11" s="158">
        <f>IF(AG7='Inputs and Model Assumptions'!$D$55,'Inputs and Model Assumptions'!$E$35,0)</f>
        <v>0</v>
      </c>
      <c r="AH11" s="158">
        <f>IF(AH7='Inputs and Model Assumptions'!$D$55,'Inputs and Model Assumptions'!$E$35,0)</f>
        <v>0</v>
      </c>
      <c r="AI11" s="158">
        <f>IF(AI7='Inputs and Model Assumptions'!$D$55,'Inputs and Model Assumptions'!$E$35,0)</f>
        <v>0</v>
      </c>
      <c r="AJ11" s="158">
        <f>IF(AJ7='Inputs and Model Assumptions'!$D$55,'Inputs and Model Assumptions'!$E$35,0)</f>
        <v>0</v>
      </c>
      <c r="AK11" s="158">
        <f>IF(AK7='Inputs and Model Assumptions'!$D$55,'Inputs and Model Assumptions'!$E$35,0)</f>
        <v>0</v>
      </c>
      <c r="AL11" s="158">
        <f>IF(AL7='Inputs and Model Assumptions'!$D$55,'Inputs and Model Assumptions'!$E$35,0)</f>
        <v>0</v>
      </c>
      <c r="AM11" s="158">
        <f>IF(AM7='Inputs and Model Assumptions'!$D$55,'Inputs and Model Assumptions'!$E$35,0)</f>
        <v>0</v>
      </c>
      <c r="AN11" s="158">
        <f>IF(AN7='Inputs and Model Assumptions'!$D$55,'Inputs and Model Assumptions'!$E$35,0)</f>
        <v>0</v>
      </c>
      <c r="AO11" s="158">
        <f>IF(AO7='Inputs and Model Assumptions'!$D$55,'Inputs and Model Assumptions'!$E$35,0)</f>
        <v>0</v>
      </c>
      <c r="AP11" s="158">
        <f>IF(AP7='Inputs and Model Assumptions'!$D$55,'Inputs and Model Assumptions'!$E$35,0)</f>
        <v>0</v>
      </c>
      <c r="AQ11" s="158">
        <f>IF(AQ7='Inputs and Model Assumptions'!$D$55,'Inputs and Model Assumptions'!$E$35,0)</f>
        <v>0</v>
      </c>
      <c r="AR11" s="158">
        <f>IF(AR7='Inputs and Model Assumptions'!$D$55,'Inputs and Model Assumptions'!$E$35,0)</f>
        <v>0</v>
      </c>
      <c r="AS11" s="158">
        <f>IF(AS7='Inputs and Model Assumptions'!$D$55,'Inputs and Model Assumptions'!$E$35,0)</f>
        <v>0</v>
      </c>
      <c r="AT11" s="158">
        <f>IF(AT7='Inputs and Model Assumptions'!$D$55,'Inputs and Model Assumptions'!$E$35,0)</f>
        <v>0</v>
      </c>
      <c r="AU11" s="158">
        <f>IF(AU7='Inputs and Model Assumptions'!$D$55,'Inputs and Model Assumptions'!$E$35,0)</f>
        <v>0</v>
      </c>
      <c r="AV11" s="158">
        <f>IF(AV7='Inputs and Model Assumptions'!$D$55,'Inputs and Model Assumptions'!$E$35,0)</f>
        <v>0</v>
      </c>
      <c r="AW11" s="158">
        <f>IF(AW7='Inputs and Model Assumptions'!$D$55,'Inputs and Model Assumptions'!$E$35,0)</f>
        <v>0</v>
      </c>
      <c r="AX11" s="158">
        <f>IF(AX7='Inputs and Model Assumptions'!$D$55,'Inputs and Model Assumptions'!$E$35,0)</f>
        <v>0</v>
      </c>
      <c r="AY11" s="158">
        <f>IF(AY7='Inputs and Model Assumptions'!$D$55,'Inputs and Model Assumptions'!$E$35,0)</f>
        <v>0</v>
      </c>
      <c r="AZ11" s="158">
        <f>IF(AZ7='Inputs and Model Assumptions'!$D$55,'Inputs and Model Assumptions'!$E$35,0)</f>
        <v>0</v>
      </c>
      <c r="BA11" s="158">
        <f>IF(BA7='Inputs and Model Assumptions'!$D$55,'Inputs and Model Assumptions'!$E$35,0)</f>
        <v>0</v>
      </c>
      <c r="BB11" s="158">
        <f>IF(BB7='Inputs and Model Assumptions'!$D$55,'Inputs and Model Assumptions'!$E$35,0)</f>
        <v>0</v>
      </c>
      <c r="BC11" s="158">
        <f>IF(BC7='Inputs and Model Assumptions'!$D$55,'Inputs and Model Assumptions'!$E$35,0)</f>
        <v>0</v>
      </c>
      <c r="BD11" s="158">
        <f>IF(BD7='Inputs and Model Assumptions'!$D$55,'Inputs and Model Assumptions'!$E$35,0)</f>
        <v>0</v>
      </c>
      <c r="BE11" s="158">
        <f>IF(BE7='Inputs and Model Assumptions'!$D$55,'Inputs and Model Assumptions'!$E$35,0)</f>
        <v>0</v>
      </c>
      <c r="BF11" s="158">
        <f>IF(BF7='Inputs and Model Assumptions'!$D$55,'Inputs and Model Assumptions'!$E$35,0)</f>
        <v>0</v>
      </c>
      <c r="BG11" s="158">
        <f>IF(BG7='Inputs and Model Assumptions'!$D$55,'Inputs and Model Assumptions'!$E$35,0)</f>
        <v>0</v>
      </c>
      <c r="BH11" s="158">
        <f>IF(BH7='Inputs and Model Assumptions'!$D$55,'Inputs and Model Assumptions'!$E$35,0)</f>
        <v>0</v>
      </c>
      <c r="BI11" s="158">
        <f>IF(BI7='Inputs and Model Assumptions'!$D$55,'Inputs and Model Assumptions'!$E$35,0)</f>
        <v>0</v>
      </c>
      <c r="BJ11" s="158">
        <f>IF(BJ7='Inputs and Model Assumptions'!$D$55,'Inputs and Model Assumptions'!$E$35,0)</f>
        <v>0</v>
      </c>
      <c r="BK11" s="158">
        <f>IF(BK7='Inputs and Model Assumptions'!$D$55,'Inputs and Model Assumptions'!$E$35,0)</f>
        <v>0</v>
      </c>
      <c r="BL11" s="158">
        <f>IF(BL7='Inputs and Model Assumptions'!$D$55,'Inputs and Model Assumptions'!$E$35,0)</f>
        <v>0</v>
      </c>
      <c r="BM11" s="158">
        <f>IF(BM7='Inputs and Model Assumptions'!$D$55,'Inputs and Model Assumptions'!$E$35,0)</f>
        <v>0</v>
      </c>
      <c r="BN11" s="158">
        <f>IF(BN7='Inputs and Model Assumptions'!$D$55,'Inputs and Model Assumptions'!$E$35,0)</f>
        <v>0</v>
      </c>
      <c r="BO11" s="158">
        <f>IF(BO7='Inputs and Model Assumptions'!$D$55,'Inputs and Model Assumptions'!$E$35,0)</f>
        <v>0</v>
      </c>
      <c r="BP11" s="158">
        <f>IF(BP7='Inputs and Model Assumptions'!$D$55,'Inputs and Model Assumptions'!$E$35,0)</f>
        <v>0</v>
      </c>
      <c r="BQ11" s="158">
        <f>IF(BQ7='Inputs and Model Assumptions'!$D$55,'Inputs and Model Assumptions'!$E$35,0)</f>
        <v>0</v>
      </c>
      <c r="BR11" s="158">
        <f>IF(BR7='Inputs and Model Assumptions'!$D$55,'Inputs and Model Assumptions'!$E$35,0)</f>
        <v>0</v>
      </c>
      <c r="BS11" s="158">
        <f>IF(BS7='Inputs and Model Assumptions'!$D$55,'Inputs and Model Assumptions'!$E$35,0)</f>
        <v>0</v>
      </c>
      <c r="BT11" s="158">
        <f>IF(BT7='Inputs and Model Assumptions'!$D$55,'Inputs and Model Assumptions'!$E$35,0)</f>
        <v>0</v>
      </c>
      <c r="BU11" s="158">
        <f>IF(BU7='Inputs and Model Assumptions'!$D$55,'Inputs and Model Assumptions'!$E$35,0)</f>
        <v>0</v>
      </c>
      <c r="BV11" s="158">
        <f>IF(BV7='Inputs and Model Assumptions'!$D$55,'Inputs and Model Assumptions'!$E$35,0)</f>
        <v>0</v>
      </c>
      <c r="BW11" s="158">
        <f>IF(BW7='Inputs and Model Assumptions'!$D$55,'Inputs and Model Assumptions'!$E$35,0)</f>
        <v>0</v>
      </c>
      <c r="BX11" s="158">
        <f>IF(BX7='Inputs and Model Assumptions'!$D$55,'Inputs and Model Assumptions'!$E$35,0)</f>
        <v>0</v>
      </c>
      <c r="BY11" s="158">
        <f>IF(BY7='Inputs and Model Assumptions'!$D$55,'Inputs and Model Assumptions'!$E$35,0)</f>
        <v>0</v>
      </c>
      <c r="BZ11" s="158">
        <f>IF(BZ7='Inputs and Model Assumptions'!$D$55,'Inputs and Model Assumptions'!$E$35,0)</f>
        <v>0</v>
      </c>
      <c r="CA11" s="158">
        <f>IF(CA7='Inputs and Model Assumptions'!$D$55,'Inputs and Model Assumptions'!$E$35,0)</f>
        <v>0</v>
      </c>
      <c r="CB11" s="158">
        <f>IF(CB7='Inputs and Model Assumptions'!$D$55,'Inputs and Model Assumptions'!$E$35,0)</f>
        <v>0</v>
      </c>
      <c r="CC11" s="158">
        <f>IF(CC7='Inputs and Model Assumptions'!$D$55,'Inputs and Model Assumptions'!$E$35,0)</f>
        <v>0</v>
      </c>
      <c r="CD11" s="158">
        <f>IF(CD7='Inputs and Model Assumptions'!$D$55,'Inputs and Model Assumptions'!$E$35,0)</f>
        <v>0</v>
      </c>
      <c r="CE11" s="158">
        <f>IF(CE7='Inputs and Model Assumptions'!$D$55,'Inputs and Model Assumptions'!$E$35,0)</f>
        <v>0</v>
      </c>
      <c r="CF11" s="158">
        <f>IF(CF7='Inputs and Model Assumptions'!$D$55,'Inputs and Model Assumptions'!$E$35,0)</f>
        <v>0</v>
      </c>
      <c r="CG11" s="158">
        <f>IF(CG7='Inputs and Model Assumptions'!$D$55,'Inputs and Model Assumptions'!$E$35,0)</f>
        <v>0</v>
      </c>
      <c r="CH11" s="158">
        <f>IF(CH7='Inputs and Model Assumptions'!$D$55,'Inputs and Model Assumptions'!$E$35,0)</f>
        <v>0</v>
      </c>
      <c r="CI11" s="158">
        <f>IF(CI7='Inputs and Model Assumptions'!$D$55,'Inputs and Model Assumptions'!$E$35,0)</f>
        <v>0</v>
      </c>
      <c r="CJ11" s="158">
        <f>IF(CJ7='Inputs and Model Assumptions'!$D$55,'Inputs and Model Assumptions'!$E$35,0)</f>
        <v>0</v>
      </c>
      <c r="CK11" s="158">
        <f>IF(CK7='Inputs and Model Assumptions'!$D$55,'Inputs and Model Assumptions'!$E$35,0)</f>
        <v>0</v>
      </c>
      <c r="CL11" s="158">
        <f>IF(CL7='Inputs and Model Assumptions'!$D$55,'Inputs and Model Assumptions'!$E$35,0)</f>
        <v>0</v>
      </c>
      <c r="CM11" s="158">
        <f>IF(CM7='Inputs and Model Assumptions'!$D$55,'Inputs and Model Assumptions'!$E$35,0)</f>
        <v>0</v>
      </c>
      <c r="CN11" s="158">
        <f>IF(CN7='Inputs and Model Assumptions'!$D$55,'Inputs and Model Assumptions'!$E$35,0)</f>
        <v>0</v>
      </c>
      <c r="CO11" s="158">
        <f>IF(CO7='Inputs and Model Assumptions'!$D$55,'Inputs and Model Assumptions'!$E$35,0)</f>
        <v>0</v>
      </c>
      <c r="CP11" s="158">
        <f>IF(CP7='Inputs and Model Assumptions'!$D$55,'Inputs and Model Assumptions'!$E$35,0)</f>
        <v>0</v>
      </c>
      <c r="CQ11" s="158">
        <f>IF(CQ7='Inputs and Model Assumptions'!$D$55,'Inputs and Model Assumptions'!$E$35,0)</f>
        <v>0</v>
      </c>
      <c r="CR11" s="158">
        <f>IF(CR7='Inputs and Model Assumptions'!$D$55,'Inputs and Model Assumptions'!$E$35,0)</f>
        <v>0</v>
      </c>
      <c r="CS11" s="158">
        <f>IF(CS7='Inputs and Model Assumptions'!$D$55,'Inputs and Model Assumptions'!$E$35,0)</f>
        <v>0</v>
      </c>
      <c r="CT11" s="158">
        <f>IF(CT7='Inputs and Model Assumptions'!$D$55,'Inputs and Model Assumptions'!$E$35,0)</f>
        <v>0</v>
      </c>
      <c r="CU11" s="158">
        <f>IF(CU7='Inputs and Model Assumptions'!$D$55,'Inputs and Model Assumptions'!$E$35,0)</f>
        <v>0</v>
      </c>
      <c r="CV11" s="158">
        <f>IF(CV7='Inputs and Model Assumptions'!$D$55,'Inputs and Model Assumptions'!$E$35,0)</f>
        <v>0</v>
      </c>
      <c r="CW11" s="158">
        <f>IF(CW7='Inputs and Model Assumptions'!$D$55,'Inputs and Model Assumptions'!$E$35,0)</f>
        <v>0</v>
      </c>
      <c r="CX11" s="158">
        <f>IF(CX7='Inputs and Model Assumptions'!$D$55,'Inputs and Model Assumptions'!$E$35,0)</f>
        <v>0</v>
      </c>
      <c r="CY11" s="158">
        <f>IF(CY7='Inputs and Model Assumptions'!$D$55,'Inputs and Model Assumptions'!$E$35,0)</f>
        <v>0</v>
      </c>
      <c r="CZ11" s="158">
        <f>IF(CZ7='Inputs and Model Assumptions'!$D$55,'Inputs and Model Assumptions'!$E$35,0)</f>
        <v>0</v>
      </c>
      <c r="DA11" s="158">
        <f>IF(DA7='Inputs and Model Assumptions'!$D$55,'Inputs and Model Assumptions'!$E$35,0)</f>
        <v>0</v>
      </c>
      <c r="DB11" s="158">
        <f>IF(DB7='Inputs and Model Assumptions'!$D$55,'Inputs and Model Assumptions'!$E$35,0)</f>
        <v>0</v>
      </c>
      <c r="DC11" s="158">
        <f>IF(DC7='Inputs and Model Assumptions'!$D$55,'Inputs and Model Assumptions'!$E$35,0)</f>
        <v>0</v>
      </c>
      <c r="DD11" s="158">
        <f>IF(DD7='Inputs and Model Assumptions'!$D$55,'Inputs and Model Assumptions'!$E$35,0)</f>
        <v>0</v>
      </c>
      <c r="DE11" s="158">
        <f>IF(DE7='Inputs and Model Assumptions'!$D$55,'Inputs and Model Assumptions'!$E$35,0)</f>
        <v>0</v>
      </c>
      <c r="DF11" s="158">
        <f>IF(DF7='Inputs and Model Assumptions'!$D$55,'Inputs and Model Assumptions'!$E$35,0)</f>
        <v>0</v>
      </c>
      <c r="DG11" s="158">
        <f>IF(DG7='Inputs and Model Assumptions'!$D$55,'Inputs and Model Assumptions'!$E$35,0)</f>
        <v>0</v>
      </c>
      <c r="DH11" s="158">
        <f>IF(DH7='Inputs and Model Assumptions'!$D$55,'Inputs and Model Assumptions'!$E$35,0)</f>
        <v>0</v>
      </c>
      <c r="DI11" s="158">
        <f>IF(DI7='Inputs and Model Assumptions'!$D$55,'Inputs and Model Assumptions'!$E$35,0)</f>
        <v>0</v>
      </c>
      <c r="DJ11" s="158">
        <f>IF(DJ7='Inputs and Model Assumptions'!$D$55,'Inputs and Model Assumptions'!$E$35,0)</f>
        <v>360000</v>
      </c>
      <c r="DK11" s="158">
        <f>IF(DK7='Inputs and Model Assumptions'!$D$55,'Inputs and Model Assumptions'!$E$35,0)</f>
        <v>0</v>
      </c>
      <c r="DL11" s="158">
        <f>IF(DL7='Inputs and Model Assumptions'!$D$55,'Inputs and Model Assumptions'!$E$35,0)</f>
        <v>0</v>
      </c>
      <c r="DM11" s="158">
        <f>IF(DM7='Inputs and Model Assumptions'!$D$55,'Inputs and Model Assumptions'!$E$35,0)</f>
        <v>0</v>
      </c>
      <c r="DN11" s="158">
        <f>IF(DN7='Inputs and Model Assumptions'!$D$55,'Inputs and Model Assumptions'!$E$35,0)</f>
        <v>0</v>
      </c>
      <c r="DO11" s="158">
        <f>IF(DO7='Inputs and Model Assumptions'!$D$55,'Inputs and Model Assumptions'!$E$35,0)</f>
        <v>0</v>
      </c>
      <c r="DP11" s="158">
        <f>IF(DP7='Inputs and Model Assumptions'!$D$55,'Inputs and Model Assumptions'!$E$35,0)</f>
        <v>0</v>
      </c>
      <c r="DQ11" s="158">
        <f>IF(DQ7='Inputs and Model Assumptions'!$D$55,'Inputs and Model Assumptions'!$E$35,0)</f>
        <v>0</v>
      </c>
      <c r="DR11" s="158">
        <f>IF(DR7='Inputs and Model Assumptions'!$D$55,'Inputs and Model Assumptions'!$E$35,0)</f>
        <v>0</v>
      </c>
      <c r="DS11" s="158">
        <f>IF(DS7='Inputs and Model Assumptions'!$D$55,'Inputs and Model Assumptions'!$E$35,0)</f>
        <v>0</v>
      </c>
      <c r="DT11" s="114">
        <f>IF(DT7='Inputs and Model Assumptions'!$D$55,'Inputs and Model Assumptions'!$E$35,0)</f>
        <v>0</v>
      </c>
    </row>
    <row r="12" spans="1:180" s="138" customFormat="1" ht="15.5" customHeight="1" x14ac:dyDescent="0.2">
      <c r="A12" s="408"/>
      <c r="B12" s="262" t="s">
        <v>120</v>
      </c>
      <c r="C12" s="74">
        <f t="shared" si="12"/>
        <v>8327101.1027692417</v>
      </c>
      <c r="D12" s="118">
        <v>0</v>
      </c>
      <c r="E12" s="119">
        <f>SUM(E9:E11)</f>
        <v>72428.191843356617</v>
      </c>
      <c r="F12" s="119">
        <f t="shared" ref="F12:AJ12" si="13">SUM(F9:F11)</f>
        <v>72428.191843356617</v>
      </c>
      <c r="G12" s="119">
        <f t="shared" si="13"/>
        <v>72428.191843356617</v>
      </c>
      <c r="H12" s="119">
        <f t="shared" si="13"/>
        <v>72428.191843356617</v>
      </c>
      <c r="I12" s="119">
        <f t="shared" si="13"/>
        <v>72428.191843356617</v>
      </c>
      <c r="J12" s="119">
        <f t="shared" si="13"/>
        <v>72428.191843356617</v>
      </c>
      <c r="K12" s="119">
        <f t="shared" si="13"/>
        <v>72428.191843356617</v>
      </c>
      <c r="L12" s="119">
        <f t="shared" si="13"/>
        <v>72428.191843356617</v>
      </c>
      <c r="M12" s="119">
        <f t="shared" si="13"/>
        <v>72428.191843356617</v>
      </c>
      <c r="N12" s="119">
        <f t="shared" si="13"/>
        <v>72428.191843356617</v>
      </c>
      <c r="O12" s="119">
        <f t="shared" si="13"/>
        <v>72428.191843356617</v>
      </c>
      <c r="P12" s="119">
        <f t="shared" si="13"/>
        <v>72428.191843356617</v>
      </c>
      <c r="Q12" s="119">
        <f t="shared" si="13"/>
        <v>72428.191843356617</v>
      </c>
      <c r="R12" s="119">
        <f t="shared" si="13"/>
        <v>72428.191843356617</v>
      </c>
      <c r="S12" s="119">
        <f t="shared" si="13"/>
        <v>72428.191843356617</v>
      </c>
      <c r="T12" s="119">
        <f t="shared" si="13"/>
        <v>72428.191843356617</v>
      </c>
      <c r="U12" s="119">
        <f t="shared" si="13"/>
        <v>72428.191843356617</v>
      </c>
      <c r="V12" s="119">
        <f t="shared" si="13"/>
        <v>72428.191843356617</v>
      </c>
      <c r="W12" s="119">
        <f t="shared" si="13"/>
        <v>72428.191843356617</v>
      </c>
      <c r="X12" s="119">
        <f t="shared" si="13"/>
        <v>72428.191843356617</v>
      </c>
      <c r="Y12" s="119">
        <f t="shared" si="13"/>
        <v>72428.191843356617</v>
      </c>
      <c r="Z12" s="119">
        <f t="shared" si="13"/>
        <v>72428.191843356617</v>
      </c>
      <c r="AA12" s="119">
        <f t="shared" si="13"/>
        <v>72428.191843356617</v>
      </c>
      <c r="AB12" s="119">
        <f t="shared" si="13"/>
        <v>72428.191843356617</v>
      </c>
      <c r="AC12" s="119">
        <f t="shared" si="13"/>
        <v>72428.191843356617</v>
      </c>
      <c r="AD12" s="119">
        <f t="shared" si="13"/>
        <v>72428.191843356617</v>
      </c>
      <c r="AE12" s="119">
        <f t="shared" si="13"/>
        <v>72428.191843356617</v>
      </c>
      <c r="AF12" s="119">
        <f t="shared" si="13"/>
        <v>72428.191843356617</v>
      </c>
      <c r="AG12" s="119">
        <f t="shared" si="13"/>
        <v>72428.191843356617</v>
      </c>
      <c r="AH12" s="119">
        <f t="shared" si="13"/>
        <v>72428.191843356617</v>
      </c>
      <c r="AI12" s="119">
        <f t="shared" si="13"/>
        <v>72428.191843356617</v>
      </c>
      <c r="AJ12" s="119">
        <f t="shared" si="13"/>
        <v>72428.191843356617</v>
      </c>
      <c r="AK12" s="119">
        <f t="shared" ref="AK12:BP12" si="14">SUM(AK9:AK11)</f>
        <v>72428.191843356617</v>
      </c>
      <c r="AL12" s="119">
        <f t="shared" si="14"/>
        <v>72428.191843356617</v>
      </c>
      <c r="AM12" s="119">
        <f t="shared" si="14"/>
        <v>72428.191843356617</v>
      </c>
      <c r="AN12" s="119">
        <f t="shared" si="14"/>
        <v>72428.191843356617</v>
      </c>
      <c r="AO12" s="119">
        <f t="shared" si="14"/>
        <v>72428.191843356617</v>
      </c>
      <c r="AP12" s="119">
        <f t="shared" si="14"/>
        <v>72428.191843356617</v>
      </c>
      <c r="AQ12" s="119">
        <f t="shared" si="14"/>
        <v>72428.191843356617</v>
      </c>
      <c r="AR12" s="119">
        <f t="shared" si="14"/>
        <v>72428.191843356617</v>
      </c>
      <c r="AS12" s="119">
        <f t="shared" si="14"/>
        <v>72428.191843356617</v>
      </c>
      <c r="AT12" s="119">
        <f t="shared" si="14"/>
        <v>72428.191843356617</v>
      </c>
      <c r="AU12" s="119">
        <f t="shared" si="14"/>
        <v>72428.191843356617</v>
      </c>
      <c r="AV12" s="119">
        <f t="shared" si="14"/>
        <v>72428.191843356617</v>
      </c>
      <c r="AW12" s="119">
        <f t="shared" si="14"/>
        <v>72428.191843356617</v>
      </c>
      <c r="AX12" s="119">
        <f t="shared" si="14"/>
        <v>72428.191843356617</v>
      </c>
      <c r="AY12" s="119">
        <f t="shared" si="14"/>
        <v>72428.191843356617</v>
      </c>
      <c r="AZ12" s="119">
        <f t="shared" si="14"/>
        <v>72428.191843356617</v>
      </c>
      <c r="BA12" s="119">
        <f t="shared" si="14"/>
        <v>72428.191843356617</v>
      </c>
      <c r="BB12" s="119">
        <f t="shared" si="14"/>
        <v>72428.191843356617</v>
      </c>
      <c r="BC12" s="119">
        <f t="shared" si="14"/>
        <v>72428.191843356617</v>
      </c>
      <c r="BD12" s="119">
        <f t="shared" si="14"/>
        <v>72428.191843356617</v>
      </c>
      <c r="BE12" s="119">
        <f t="shared" si="14"/>
        <v>72428.191843356617</v>
      </c>
      <c r="BF12" s="119">
        <f t="shared" si="14"/>
        <v>72428.191843356617</v>
      </c>
      <c r="BG12" s="119">
        <f t="shared" si="14"/>
        <v>72428.191843356617</v>
      </c>
      <c r="BH12" s="119">
        <f t="shared" si="14"/>
        <v>72428.191843356617</v>
      </c>
      <c r="BI12" s="119">
        <f t="shared" si="14"/>
        <v>72428.191843356617</v>
      </c>
      <c r="BJ12" s="119">
        <f t="shared" si="14"/>
        <v>72428.191843356617</v>
      </c>
      <c r="BK12" s="119">
        <f t="shared" si="14"/>
        <v>72428.191843356617</v>
      </c>
      <c r="BL12" s="119">
        <f t="shared" si="14"/>
        <v>72428.191843356617</v>
      </c>
      <c r="BM12" s="119">
        <f t="shared" si="14"/>
        <v>72428.191843356617</v>
      </c>
      <c r="BN12" s="119">
        <f t="shared" si="14"/>
        <v>72428.191843356617</v>
      </c>
      <c r="BO12" s="119">
        <f t="shared" si="14"/>
        <v>72428.191843356617</v>
      </c>
      <c r="BP12" s="119">
        <f t="shared" si="14"/>
        <v>72428.191843356617</v>
      </c>
      <c r="BQ12" s="119">
        <f t="shared" ref="BQ12:CV12" si="15">SUM(BQ9:BQ11)</f>
        <v>72428.191843356617</v>
      </c>
      <c r="BR12" s="119">
        <f t="shared" si="15"/>
        <v>72428.191843356617</v>
      </c>
      <c r="BS12" s="119">
        <f t="shared" si="15"/>
        <v>72428.191843356617</v>
      </c>
      <c r="BT12" s="119">
        <f t="shared" si="15"/>
        <v>72428.191843356617</v>
      </c>
      <c r="BU12" s="119">
        <f t="shared" si="15"/>
        <v>72428.191843356617</v>
      </c>
      <c r="BV12" s="119">
        <f t="shared" si="15"/>
        <v>72428.191843356617</v>
      </c>
      <c r="BW12" s="119">
        <f t="shared" si="15"/>
        <v>72428.191843356617</v>
      </c>
      <c r="BX12" s="119">
        <f t="shared" si="15"/>
        <v>72428.191843356617</v>
      </c>
      <c r="BY12" s="119">
        <f t="shared" si="15"/>
        <v>72428.191843356617</v>
      </c>
      <c r="BZ12" s="119">
        <f t="shared" si="15"/>
        <v>72428.191843356617</v>
      </c>
      <c r="CA12" s="119">
        <f t="shared" si="15"/>
        <v>72428.191843356617</v>
      </c>
      <c r="CB12" s="119">
        <f t="shared" si="15"/>
        <v>72428.191843356617</v>
      </c>
      <c r="CC12" s="119">
        <f t="shared" si="15"/>
        <v>72428.191843356617</v>
      </c>
      <c r="CD12" s="119">
        <f t="shared" si="15"/>
        <v>72428.191843356617</v>
      </c>
      <c r="CE12" s="119">
        <f t="shared" si="15"/>
        <v>72428.191843356617</v>
      </c>
      <c r="CF12" s="119">
        <f t="shared" si="15"/>
        <v>72428.191843356617</v>
      </c>
      <c r="CG12" s="119">
        <f t="shared" si="15"/>
        <v>72428.191843356617</v>
      </c>
      <c r="CH12" s="119">
        <f t="shared" si="15"/>
        <v>72428.191843356617</v>
      </c>
      <c r="CI12" s="119">
        <f t="shared" si="15"/>
        <v>72428.191843356617</v>
      </c>
      <c r="CJ12" s="119">
        <f t="shared" si="15"/>
        <v>72428.191843356617</v>
      </c>
      <c r="CK12" s="119">
        <f t="shared" si="15"/>
        <v>72428.191843356617</v>
      </c>
      <c r="CL12" s="119">
        <f t="shared" si="15"/>
        <v>72428.191843356617</v>
      </c>
      <c r="CM12" s="119">
        <f t="shared" si="15"/>
        <v>72428.191843356617</v>
      </c>
      <c r="CN12" s="119">
        <f t="shared" si="15"/>
        <v>72428.191843356617</v>
      </c>
      <c r="CO12" s="119">
        <f t="shared" si="15"/>
        <v>72428.191843356617</v>
      </c>
      <c r="CP12" s="119">
        <f t="shared" si="15"/>
        <v>72428.191843356617</v>
      </c>
      <c r="CQ12" s="119">
        <f t="shared" si="15"/>
        <v>72428.191843356617</v>
      </c>
      <c r="CR12" s="119">
        <f t="shared" si="15"/>
        <v>72428.191843356617</v>
      </c>
      <c r="CS12" s="119">
        <f t="shared" si="15"/>
        <v>72428.191843356617</v>
      </c>
      <c r="CT12" s="119">
        <f t="shared" si="15"/>
        <v>72428.191843356617</v>
      </c>
      <c r="CU12" s="119">
        <f t="shared" si="15"/>
        <v>72428.191843356617</v>
      </c>
      <c r="CV12" s="119">
        <f t="shared" si="15"/>
        <v>72428.191843356617</v>
      </c>
      <c r="CW12" s="119">
        <f t="shared" ref="CW12:DT12" si="16">SUM(CW9:CW11)</f>
        <v>72428.191843356617</v>
      </c>
      <c r="CX12" s="119">
        <f t="shared" si="16"/>
        <v>72428.191843356617</v>
      </c>
      <c r="CY12" s="119">
        <f t="shared" si="16"/>
        <v>72428.191843356617</v>
      </c>
      <c r="CZ12" s="119">
        <f t="shared" si="16"/>
        <v>72428.191843356617</v>
      </c>
      <c r="DA12" s="119">
        <f t="shared" si="16"/>
        <v>72428.191843356617</v>
      </c>
      <c r="DB12" s="119">
        <f t="shared" si="16"/>
        <v>72428.191843356617</v>
      </c>
      <c r="DC12" s="119">
        <f t="shared" si="16"/>
        <v>72428.191843356617</v>
      </c>
      <c r="DD12" s="119">
        <f t="shared" si="16"/>
        <v>72428.191843356617</v>
      </c>
      <c r="DE12" s="119">
        <f t="shared" si="16"/>
        <v>72428.191843356617</v>
      </c>
      <c r="DF12" s="119">
        <f t="shared" si="16"/>
        <v>72428.191843356617</v>
      </c>
      <c r="DG12" s="119">
        <f t="shared" si="16"/>
        <v>72428.191843356617</v>
      </c>
      <c r="DH12" s="119">
        <f t="shared" si="16"/>
        <v>72428.191843356617</v>
      </c>
      <c r="DI12" s="119">
        <f t="shared" si="16"/>
        <v>72428.191843356617</v>
      </c>
      <c r="DJ12" s="119">
        <f>SUM(DJ9:DJ11)</f>
        <v>432428.19184335659</v>
      </c>
      <c r="DK12" s="119">
        <f t="shared" si="16"/>
        <v>0</v>
      </c>
      <c r="DL12" s="119">
        <f t="shared" si="16"/>
        <v>0</v>
      </c>
      <c r="DM12" s="119">
        <f t="shared" si="16"/>
        <v>0</v>
      </c>
      <c r="DN12" s="119">
        <f t="shared" si="16"/>
        <v>0</v>
      </c>
      <c r="DO12" s="119">
        <f t="shared" si="16"/>
        <v>0</v>
      </c>
      <c r="DP12" s="119">
        <f t="shared" si="16"/>
        <v>0</v>
      </c>
      <c r="DQ12" s="119">
        <f t="shared" si="16"/>
        <v>0</v>
      </c>
      <c r="DR12" s="119">
        <f t="shared" si="16"/>
        <v>0</v>
      </c>
      <c r="DS12" s="119">
        <f t="shared" si="16"/>
        <v>0</v>
      </c>
      <c r="DT12" s="159">
        <f t="shared" si="16"/>
        <v>0</v>
      </c>
    </row>
    <row r="13" spans="1:180" s="138" customFormat="1" ht="15.5" customHeight="1" thickBot="1" x14ac:dyDescent="0.25">
      <c r="A13" s="408"/>
      <c r="B13" s="68" t="s">
        <v>87</v>
      </c>
      <c r="C13" s="74"/>
      <c r="D13" s="118"/>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59"/>
    </row>
    <row r="14" spans="1:180" s="138" customFormat="1" ht="15.5" customHeight="1" x14ac:dyDescent="0.2">
      <c r="A14" s="408"/>
      <c r="B14" s="72" t="s">
        <v>139</v>
      </c>
      <c r="C14" s="166">
        <f>SUM(D14:DT14)</f>
        <v>-517714.19999999995</v>
      </c>
      <c r="D14" s="167">
        <f>-'Inputs and Model Assumptions'!D51</f>
        <v>-517714.19999999995</v>
      </c>
      <c r="E14" s="119">
        <v>0</v>
      </c>
      <c r="F14" s="119">
        <v>0</v>
      </c>
      <c r="G14" s="104">
        <v>0</v>
      </c>
      <c r="H14" s="104">
        <v>0</v>
      </c>
      <c r="I14" s="104">
        <v>0</v>
      </c>
      <c r="J14" s="104">
        <v>0</v>
      </c>
      <c r="K14" s="104">
        <v>0</v>
      </c>
      <c r="L14" s="104">
        <v>0</v>
      </c>
      <c r="M14" s="104">
        <v>0</v>
      </c>
      <c r="N14" s="104">
        <v>0</v>
      </c>
      <c r="O14" s="104">
        <v>0</v>
      </c>
      <c r="P14" s="104">
        <v>0</v>
      </c>
      <c r="Q14" s="104">
        <v>0</v>
      </c>
      <c r="R14" s="104">
        <v>0</v>
      </c>
      <c r="S14" s="104">
        <v>0</v>
      </c>
      <c r="T14" s="104">
        <v>0</v>
      </c>
      <c r="U14" s="104">
        <v>0</v>
      </c>
      <c r="V14" s="104">
        <v>0</v>
      </c>
      <c r="W14" s="104">
        <v>0</v>
      </c>
      <c r="X14" s="104">
        <v>0</v>
      </c>
      <c r="Y14" s="104">
        <v>0</v>
      </c>
      <c r="Z14" s="104">
        <v>0</v>
      </c>
      <c r="AA14" s="104">
        <v>0</v>
      </c>
      <c r="AB14" s="104">
        <v>0</v>
      </c>
      <c r="AC14" s="104">
        <v>0</v>
      </c>
      <c r="AD14" s="104">
        <v>0</v>
      </c>
      <c r="AE14" s="104">
        <v>0</v>
      </c>
      <c r="AF14" s="104">
        <v>0</v>
      </c>
      <c r="AG14" s="104">
        <v>0</v>
      </c>
      <c r="AH14" s="104">
        <v>0</v>
      </c>
      <c r="AI14" s="104">
        <v>0</v>
      </c>
      <c r="AJ14" s="104">
        <v>0</v>
      </c>
      <c r="AK14" s="104">
        <v>0</v>
      </c>
      <c r="AL14" s="104">
        <v>0</v>
      </c>
      <c r="AM14" s="104">
        <v>0</v>
      </c>
      <c r="AN14" s="104">
        <v>0</v>
      </c>
      <c r="AO14" s="104">
        <v>0</v>
      </c>
      <c r="AP14" s="104">
        <v>0</v>
      </c>
      <c r="AQ14" s="104">
        <v>0</v>
      </c>
      <c r="AR14" s="104">
        <v>0</v>
      </c>
      <c r="AS14" s="104">
        <v>0</v>
      </c>
      <c r="AT14" s="104">
        <v>0</v>
      </c>
      <c r="AU14" s="104">
        <v>0</v>
      </c>
      <c r="AV14" s="104">
        <v>0</v>
      </c>
      <c r="AW14" s="104">
        <v>0</v>
      </c>
      <c r="AX14" s="104">
        <v>0</v>
      </c>
      <c r="AY14" s="104">
        <v>0</v>
      </c>
      <c r="AZ14" s="104">
        <v>0</v>
      </c>
      <c r="BA14" s="104">
        <v>0</v>
      </c>
      <c r="BB14" s="104">
        <v>0</v>
      </c>
      <c r="BC14" s="104">
        <v>0</v>
      </c>
      <c r="BD14" s="104">
        <v>0</v>
      </c>
      <c r="BE14" s="104">
        <v>0</v>
      </c>
      <c r="BF14" s="104">
        <v>0</v>
      </c>
      <c r="BG14" s="104">
        <v>0</v>
      </c>
      <c r="BH14" s="104">
        <v>0</v>
      </c>
      <c r="BI14" s="104">
        <v>0</v>
      </c>
      <c r="BJ14" s="104">
        <v>0</v>
      </c>
      <c r="BK14" s="104">
        <v>0</v>
      </c>
      <c r="BL14" s="104">
        <v>0</v>
      </c>
      <c r="BM14" s="104">
        <v>0</v>
      </c>
      <c r="BN14" s="104">
        <v>0</v>
      </c>
      <c r="BO14" s="104">
        <v>0</v>
      </c>
      <c r="BP14" s="104">
        <v>0</v>
      </c>
      <c r="BQ14" s="104">
        <v>0</v>
      </c>
      <c r="BR14" s="104">
        <v>0</v>
      </c>
      <c r="BS14" s="104">
        <v>0</v>
      </c>
      <c r="BT14" s="104">
        <v>0</v>
      </c>
      <c r="BU14" s="104">
        <v>0</v>
      </c>
      <c r="BV14" s="104">
        <v>0</v>
      </c>
      <c r="BW14" s="104">
        <v>0</v>
      </c>
      <c r="BX14" s="104">
        <v>0</v>
      </c>
      <c r="BY14" s="104">
        <v>0</v>
      </c>
      <c r="BZ14" s="104">
        <v>0</v>
      </c>
      <c r="CA14" s="104">
        <v>0</v>
      </c>
      <c r="CB14" s="104">
        <v>0</v>
      </c>
      <c r="CC14" s="104">
        <v>0</v>
      </c>
      <c r="CD14" s="104">
        <v>0</v>
      </c>
      <c r="CE14" s="104">
        <v>0</v>
      </c>
      <c r="CF14" s="104">
        <v>0</v>
      </c>
      <c r="CG14" s="104">
        <v>0</v>
      </c>
      <c r="CH14" s="104">
        <v>0</v>
      </c>
      <c r="CI14" s="104">
        <v>0</v>
      </c>
      <c r="CJ14" s="104">
        <v>0</v>
      </c>
      <c r="CK14" s="104">
        <v>0</v>
      </c>
      <c r="CL14" s="104">
        <v>0</v>
      </c>
      <c r="CM14" s="104">
        <v>0</v>
      </c>
      <c r="CN14" s="104">
        <v>0</v>
      </c>
      <c r="CO14" s="104">
        <v>0</v>
      </c>
      <c r="CP14" s="104">
        <v>0</v>
      </c>
      <c r="CQ14" s="104">
        <v>0</v>
      </c>
      <c r="CR14" s="104">
        <v>0</v>
      </c>
      <c r="CS14" s="104">
        <v>0</v>
      </c>
      <c r="CT14" s="104">
        <v>0</v>
      </c>
      <c r="CU14" s="104">
        <v>0</v>
      </c>
      <c r="CV14" s="104">
        <v>0</v>
      </c>
      <c r="CW14" s="104">
        <v>0</v>
      </c>
      <c r="CX14" s="104">
        <v>0</v>
      </c>
      <c r="CY14" s="104">
        <v>0</v>
      </c>
      <c r="CZ14" s="104">
        <v>0</v>
      </c>
      <c r="DA14" s="104">
        <v>0</v>
      </c>
      <c r="DB14" s="104">
        <v>0</v>
      </c>
      <c r="DC14" s="104">
        <v>0</v>
      </c>
      <c r="DD14" s="104">
        <v>0</v>
      </c>
      <c r="DE14" s="104">
        <v>0</v>
      </c>
      <c r="DF14" s="104">
        <v>0</v>
      </c>
      <c r="DG14" s="104">
        <v>0</v>
      </c>
      <c r="DH14" s="104">
        <v>0</v>
      </c>
      <c r="DI14" s="104">
        <v>0</v>
      </c>
      <c r="DJ14" s="104">
        <v>0</v>
      </c>
      <c r="DK14" s="104">
        <v>0</v>
      </c>
      <c r="DL14" s="104">
        <v>0</v>
      </c>
      <c r="DM14" s="104">
        <v>0</v>
      </c>
      <c r="DN14" s="104">
        <v>0</v>
      </c>
      <c r="DO14" s="104">
        <v>0</v>
      </c>
      <c r="DP14" s="104">
        <v>0</v>
      </c>
      <c r="DQ14" s="104">
        <v>0</v>
      </c>
      <c r="DR14" s="104">
        <v>0</v>
      </c>
      <c r="DS14" s="104">
        <v>0</v>
      </c>
      <c r="DT14" s="105">
        <v>0</v>
      </c>
    </row>
    <row r="15" spans="1:180" s="138" customFormat="1" ht="15.5" customHeight="1" outlineLevel="1" x14ac:dyDescent="0.2">
      <c r="A15" s="408"/>
      <c r="B15" s="72" t="s">
        <v>47</v>
      </c>
      <c r="C15" s="166">
        <f t="shared" si="12"/>
        <v>-824007.98939472099</v>
      </c>
      <c r="D15" s="175">
        <v>0</v>
      </c>
      <c r="E15" s="158">
        <f>-1*IF(E7&lt;='Inputs and Model Assumptions'!$D$5,'Inputs and Model Assumptions'!$E$27*(1+'Inputs and Model Assumptions'!$E$29)^(E7-1)/12,0)</f>
        <v>-5952.3809517857153</v>
      </c>
      <c r="F15" s="158">
        <f>-1*IF(F7&lt;='Inputs and Model Assumptions'!$D$5,'Inputs and Model Assumptions'!$E$27*(1+'Inputs and Model Assumptions'!$E$29)^(F7-1)/12,0)</f>
        <v>-5976.6316885907208</v>
      </c>
      <c r="G15" s="158">
        <f>-1*IF(G7&lt;='Inputs and Model Assumptions'!$D$5,'Inputs and Model Assumptions'!$E$27*(1+'Inputs and Model Assumptions'!$E$29)^(G7-1)/12,0)</f>
        <v>-6000.9812258993152</v>
      </c>
      <c r="H15" s="158">
        <f>-1*IF(H7&lt;='Inputs and Model Assumptions'!$D$5,'Inputs and Model Assumptions'!$E$27*(1+'Inputs and Model Assumptions'!$E$29)^(H7-1)/12,0)</f>
        <v>-6025.4299662369785</v>
      </c>
      <c r="I15" s="158">
        <f>-1*IF(I7&lt;='Inputs and Model Assumptions'!$D$5,'Inputs and Model Assumptions'!$E$27*(1+'Inputs and Model Assumptions'!$E$29)^(I7-1)/12,0)</f>
        <v>-6049.9783137691329</v>
      </c>
      <c r="J15" s="158">
        <f>-1*IF(J7&lt;='Inputs and Model Assumptions'!$D$5,'Inputs and Model Assumptions'!$E$27*(1+'Inputs and Model Assumptions'!$E$29)^(J7-1)/12,0)</f>
        <v>-6074.6266743078158</v>
      </c>
      <c r="K15" s="158">
        <f>-1*IF(K7&lt;='Inputs and Model Assumptions'!$D$5,'Inputs and Model Assumptions'!$E$27*(1+'Inputs and Model Assumptions'!$E$29)^(K7-1)/12,0)</f>
        <v>-6099.3754553183999</v>
      </c>
      <c r="L15" s="158">
        <f>-1*IF(L7&lt;='Inputs and Model Assumptions'!$D$5,'Inputs and Model Assumptions'!$E$27*(1+'Inputs and Model Assumptions'!$E$29)^(L7-1)/12,0)</f>
        <v>-6124.2250659263118</v>
      </c>
      <c r="M15" s="158">
        <f>-1*IF(M7&lt;='Inputs and Model Assumptions'!$D$5,'Inputs and Model Assumptions'!$E$27*(1+'Inputs and Model Assumptions'!$E$29)^(M7-1)/12,0)</f>
        <v>-6149.1759169238185</v>
      </c>
      <c r="N15" s="158">
        <f>-1*IF(N7&lt;='Inputs and Model Assumptions'!$D$5,'Inputs and Model Assumptions'!$E$27*(1+'Inputs and Model Assumptions'!$E$29)^(N7-1)/12,0)</f>
        <v>-6174.2284207767962</v>
      </c>
      <c r="O15" s="158">
        <f>-1*IF(O7&lt;='Inputs and Model Assumptions'!$D$5,'Inputs and Model Assumptions'!$E$27*(1+'Inputs and Model Assumptions'!$E$29)^(O7-1)/12,0)</f>
        <v>-6199.3829916315617</v>
      </c>
      <c r="P15" s="158">
        <f>-1*IF(P7&lt;='Inputs and Model Assumptions'!$D$5,'Inputs and Model Assumptions'!$E$27*(1+'Inputs and Model Assumptions'!$E$29)^(P7-1)/12,0)</f>
        <v>-6224.6400453217129</v>
      </c>
      <c r="Q15" s="158">
        <f>-1*IF(Q7&lt;='Inputs and Model Assumptions'!$D$5,'Inputs and Model Assumptions'!$E$27*(1+'Inputs and Model Assumptions'!$E$29)^(Q7-1)/12,0)</f>
        <v>-6249.9999993750071</v>
      </c>
      <c r="R15" s="158">
        <f>-1*IF(R7&lt;='Inputs and Model Assumptions'!$D$5,'Inputs and Model Assumptions'!$E$27*(1+'Inputs and Model Assumptions'!$E$29)^(R7-1)/12,0)</f>
        <v>-6275.4632730202638</v>
      </c>
      <c r="S15" s="158">
        <f>-1*IF(S7&lt;='Inputs and Model Assumptions'!$D$5,'Inputs and Model Assumptions'!$E$27*(1+'Inputs and Model Assumptions'!$E$29)^(S7-1)/12,0)</f>
        <v>-6301.0302871942877</v>
      </c>
      <c r="T15" s="158">
        <f>-1*IF(T7&lt;='Inputs and Model Assumptions'!$D$5,'Inputs and Model Assumptions'!$E$27*(1+'Inputs and Model Assumptions'!$E$29)^(T7-1)/12,0)</f>
        <v>-6326.7014645488343</v>
      </c>
      <c r="U15" s="158">
        <f>-1*IF(U7&lt;='Inputs and Model Assumptions'!$D$5,'Inputs and Model Assumptions'!$E$27*(1+'Inputs and Model Assumptions'!$E$29)^(U7-1)/12,0)</f>
        <v>-6352.4772294575969</v>
      </c>
      <c r="V15" s="158">
        <f>-1*IF(V7&lt;='Inputs and Model Assumptions'!$D$5,'Inputs and Model Assumptions'!$E$27*(1+'Inputs and Model Assumptions'!$E$29)^(V7-1)/12,0)</f>
        <v>-6378.3580080232141</v>
      </c>
      <c r="W15" s="158">
        <f>-1*IF(W7&lt;='Inputs and Model Assumptions'!$D$5,'Inputs and Model Assumptions'!$E$27*(1+'Inputs and Model Assumptions'!$E$29)^(W7-1)/12,0)</f>
        <v>-6404.3442280843265</v>
      </c>
      <c r="X15" s="158">
        <f>-1*IF(X7&lt;='Inputs and Model Assumptions'!$D$5,'Inputs and Model Assumptions'!$E$27*(1+'Inputs and Model Assumptions'!$E$29)^(X7-1)/12,0)</f>
        <v>-6430.4363192226365</v>
      </c>
      <c r="Y15" s="158">
        <f>-1*IF(Y7&lt;='Inputs and Model Assumptions'!$D$5,'Inputs and Model Assumptions'!$E$27*(1+'Inputs and Model Assumptions'!$E$29)^(Y7-1)/12,0)</f>
        <v>-6456.6347127700174</v>
      </c>
      <c r="Z15" s="158">
        <f>-1*IF(Z7&lt;='Inputs and Model Assumptions'!$D$5,'Inputs and Model Assumptions'!$E$27*(1+'Inputs and Model Assumptions'!$E$29)^(Z7-1)/12,0)</f>
        <v>-6482.9398418156425</v>
      </c>
      <c r="AA15" s="158">
        <f>-1*IF(AA7&lt;='Inputs and Model Assumptions'!$D$5,'Inputs and Model Assumptions'!$E$27*(1+'Inputs and Model Assumptions'!$E$29)^(AA7-1)/12,0)</f>
        <v>-6509.3521412131458</v>
      </c>
      <c r="AB15" s="158">
        <f>-1*IF(AB7&lt;='Inputs and Model Assumptions'!$D$5,'Inputs and Model Assumptions'!$E$27*(1+'Inputs and Model Assumptions'!$E$29)^(AB7-1)/12,0)</f>
        <v>-6535.8720475878044</v>
      </c>
      <c r="AC15" s="158">
        <f>-1*IF(AC7&lt;='Inputs and Model Assumptions'!$D$5,'Inputs and Model Assumptions'!$E$27*(1+'Inputs and Model Assumptions'!$E$29)^(AC7-1)/12,0)</f>
        <v>-6562.4999993437659</v>
      </c>
      <c r="AD15" s="158">
        <f>-1*IF(AD7&lt;='Inputs and Model Assumptions'!$D$5,'Inputs and Model Assumptions'!$E$27*(1+'Inputs and Model Assumptions'!$E$29)^(AD7-1)/12,0)</f>
        <v>-6589.2364366712854</v>
      </c>
      <c r="AE15" s="158">
        <f>-1*IF(AE7&lt;='Inputs and Model Assumptions'!$D$5,'Inputs and Model Assumptions'!$E$27*(1+'Inputs and Model Assumptions'!$E$29)^(AE7-1)/12,0)</f>
        <v>-6616.0818015540099</v>
      </c>
      <c r="AF15" s="158">
        <f>-1*IF(AF7&lt;='Inputs and Model Assumptions'!$D$5,'Inputs and Model Assumptions'!$E$27*(1+'Inputs and Model Assumptions'!$E$29)^(AF7-1)/12,0)</f>
        <v>-6643.0365377762837</v>
      </c>
      <c r="AG15" s="158">
        <f>-1*IF(AG7&lt;='Inputs and Model Assumptions'!$D$5,'Inputs and Model Assumptions'!$E$27*(1+'Inputs and Model Assumptions'!$E$29)^(AG7-1)/12,0)</f>
        <v>-6670.1010909304832</v>
      </c>
      <c r="AH15" s="158">
        <f>-1*IF(AH7&lt;='Inputs and Model Assumptions'!$D$5,'Inputs and Model Assumptions'!$E$27*(1+'Inputs and Model Assumptions'!$E$29)^(AH7-1)/12,0)</f>
        <v>-6697.2759084243835</v>
      </c>
      <c r="AI15" s="158">
        <f>-1*IF(AI7&lt;='Inputs and Model Assumptions'!$D$5,'Inputs and Model Assumptions'!$E$27*(1+'Inputs and Model Assumptions'!$E$29)^(AI7-1)/12,0)</f>
        <v>-6724.5614394885497</v>
      </c>
      <c r="AJ15" s="158">
        <f>-1*IF(AJ7&lt;='Inputs and Model Assumptions'!$D$5,'Inputs and Model Assumptions'!$E$27*(1+'Inputs and Model Assumptions'!$E$29)^(AJ7-1)/12,0)</f>
        <v>-6751.9581351837742</v>
      </c>
      <c r="AK15" s="158">
        <f>-1*IF(AK7&lt;='Inputs and Model Assumptions'!$D$5,'Inputs and Model Assumptions'!$E$27*(1+'Inputs and Model Assumptions'!$E$29)^(AK7-1)/12,0)</f>
        <v>-6779.466448408526</v>
      </c>
      <c r="AL15" s="158">
        <f>-1*IF(AL7&lt;='Inputs and Model Assumptions'!$D$5,'Inputs and Model Assumptions'!$E$27*(1+'Inputs and Model Assumptions'!$E$29)^(AL7-1)/12,0)</f>
        <v>-6807.0868339064327</v>
      </c>
      <c r="AM15" s="158">
        <f>-1*IF(AM7&lt;='Inputs and Model Assumptions'!$D$5,'Inputs and Model Assumptions'!$E$27*(1+'Inputs and Model Assumptions'!$E$29)^(AM7-1)/12,0)</f>
        <v>-6834.8197482738115</v>
      </c>
      <c r="AN15" s="158">
        <f>-1*IF(AN7&lt;='Inputs and Model Assumptions'!$D$5,'Inputs and Model Assumptions'!$E$27*(1+'Inputs and Model Assumptions'!$E$29)^(AN7-1)/12,0)</f>
        <v>-6862.6656499672035</v>
      </c>
      <c r="AO15" s="158">
        <f>-1*IF(AO7&lt;='Inputs and Model Assumptions'!$D$5,'Inputs and Model Assumptions'!$E$27*(1+'Inputs and Model Assumptions'!$E$29)^(AO7-1)/12,0)</f>
        <v>-6890.6249993109623</v>
      </c>
      <c r="AP15" s="158">
        <f>-1*IF(AP7&lt;='Inputs and Model Assumptions'!$D$5,'Inputs and Model Assumptions'!$E$27*(1+'Inputs and Model Assumptions'!$E$29)^(AP7-1)/12,0)</f>
        <v>-6918.6982585048563</v>
      </c>
      <c r="AQ15" s="158">
        <f>-1*IF(AQ7&lt;='Inputs and Model Assumptions'!$D$5,'Inputs and Model Assumptions'!$E$27*(1+'Inputs and Model Assumptions'!$E$29)^(AQ7-1)/12,0)</f>
        <v>-6946.8858916317176</v>
      </c>
      <c r="AR15" s="158">
        <f>-1*IF(AR7&lt;='Inputs and Model Assumptions'!$D$5,'Inputs and Model Assumptions'!$E$27*(1+'Inputs and Model Assumptions'!$E$29)^(AR7-1)/12,0)</f>
        <v>-6975.1883646651067</v>
      </c>
      <c r="AS15" s="158">
        <f>-1*IF(AS7&lt;='Inputs and Model Assumptions'!$D$5,'Inputs and Model Assumptions'!$E$27*(1+'Inputs and Model Assumptions'!$E$29)^(AS7-1)/12,0)</f>
        <v>-7003.6061454770161</v>
      </c>
      <c r="AT15" s="158">
        <f>-1*IF(AT7&lt;='Inputs and Model Assumptions'!$D$5,'Inputs and Model Assumptions'!$E$27*(1+'Inputs and Model Assumptions'!$E$29)^(AT7-1)/12,0)</f>
        <v>-7032.1397038456098</v>
      </c>
      <c r="AU15" s="158">
        <f>-1*IF(AU7&lt;='Inputs and Model Assumptions'!$D$5,'Inputs and Model Assumptions'!$E$27*(1+'Inputs and Model Assumptions'!$E$29)^(AU7-1)/12,0)</f>
        <v>-7060.7895114629864</v>
      </c>
      <c r="AV15" s="158">
        <f>-1*IF(AV7&lt;='Inputs and Model Assumptions'!$D$5,'Inputs and Model Assumptions'!$E$27*(1+'Inputs and Model Assumptions'!$E$29)^(AV7-1)/12,0)</f>
        <v>-7089.5560419429721</v>
      </c>
      <c r="AW15" s="158">
        <f>-1*IF(AW7&lt;='Inputs and Model Assumptions'!$D$5,'Inputs and Model Assumptions'!$E$27*(1+'Inputs and Model Assumptions'!$E$29)^(AW7-1)/12,0)</f>
        <v>-7118.4397708289589</v>
      </c>
      <c r="AX15" s="158">
        <f>-1*IF(AX7&lt;='Inputs and Model Assumptions'!$D$5,'Inputs and Model Assumptions'!$E$27*(1+'Inputs and Model Assumptions'!$E$29)^(AX7-1)/12,0)</f>
        <v>-7147.4411756017626</v>
      </c>
      <c r="AY15" s="158">
        <f>-1*IF(AY7&lt;='Inputs and Model Assumptions'!$D$5,'Inputs and Model Assumptions'!$E$27*(1+'Inputs and Model Assumptions'!$E$29)^(AY7-1)/12,0)</f>
        <v>-7176.5607356875089</v>
      </c>
      <c r="AZ15" s="158">
        <f>-1*IF(AZ7&lt;='Inputs and Model Assumptions'!$D$5,'Inputs and Model Assumptions'!$E$27*(1+'Inputs and Model Assumptions'!$E$29)^(AZ7-1)/12,0)</f>
        <v>-7205.7989324655719</v>
      </c>
      <c r="BA15" s="158">
        <f>-1*IF(BA7&lt;='Inputs and Model Assumptions'!$D$5,'Inputs and Model Assumptions'!$E$27*(1+'Inputs and Model Assumptions'!$E$29)^(BA7-1)/12,0)</f>
        <v>-7235.1562492765188</v>
      </c>
      <c r="BB15" s="158">
        <f>-1*IF(BB7&lt;='Inputs and Model Assumptions'!$D$5,'Inputs and Model Assumptions'!$E$27*(1+'Inputs and Model Assumptions'!$E$29)^(BB7-1)/12,0)</f>
        <v>-7264.6331714301059</v>
      </c>
      <c r="BC15" s="158">
        <f>-1*IF(BC7&lt;='Inputs and Model Assumptions'!$D$5,'Inputs and Model Assumptions'!$E$27*(1+'Inputs and Model Assumptions'!$E$29)^(BC7-1)/12,0)</f>
        <v>-7294.2301862133127</v>
      </c>
      <c r="BD15" s="158">
        <f>-1*IF(BD7&lt;='Inputs and Model Assumptions'!$D$5,'Inputs and Model Assumptions'!$E$27*(1+'Inputs and Model Assumptions'!$E$29)^(BD7-1)/12,0)</f>
        <v>-7323.94778289837</v>
      </c>
      <c r="BE15" s="158">
        <f>-1*IF(BE7&lt;='Inputs and Model Assumptions'!$D$5,'Inputs and Model Assumptions'!$E$27*(1+'Inputs and Model Assumptions'!$E$29)^(BE7-1)/12,0)</f>
        <v>-7353.7864527508746</v>
      </c>
      <c r="BF15" s="158">
        <f>-1*IF(BF7&lt;='Inputs and Model Assumptions'!$D$5,'Inputs and Model Assumptions'!$E$27*(1+'Inputs and Model Assumptions'!$E$29)^(BF7-1)/12,0)</f>
        <v>-7383.7466890378973</v>
      </c>
      <c r="BG15" s="158">
        <f>-1*IF(BG7&lt;='Inputs and Model Assumptions'!$D$5,'Inputs and Model Assumptions'!$E$27*(1+'Inputs and Model Assumptions'!$E$29)^(BG7-1)/12,0)</f>
        <v>-7413.8289870361432</v>
      </c>
      <c r="BH15" s="158">
        <f>-1*IF(BH7&lt;='Inputs and Model Assumptions'!$D$5,'Inputs and Model Assumptions'!$E$27*(1+'Inputs and Model Assumptions'!$E$29)^(BH7-1)/12,0)</f>
        <v>-7444.0338440401283</v>
      </c>
      <c r="BI15" s="158">
        <f>-1*IF(BI7&lt;='Inputs and Model Assumptions'!$D$5,'Inputs and Model Assumptions'!$E$27*(1+'Inputs and Model Assumptions'!$E$29)^(BI7-1)/12,0)</f>
        <v>-7474.3617593704175</v>
      </c>
      <c r="BJ15" s="158">
        <f>-1*IF(BJ7&lt;='Inputs and Model Assumptions'!$D$5,'Inputs and Model Assumptions'!$E$27*(1+'Inputs and Model Assumptions'!$E$29)^(BJ7-1)/12,0)</f>
        <v>-7504.8132343818606</v>
      </c>
      <c r="BK15" s="158">
        <f>-1*IF(BK7&lt;='Inputs and Model Assumptions'!$D$5,'Inputs and Model Assumptions'!$E$27*(1+'Inputs and Model Assumptions'!$E$29)^(BK7-1)/12,0)</f>
        <v>-7535.3887724718925</v>
      </c>
      <c r="BL15" s="158">
        <f>-1*IF(BL7&lt;='Inputs and Model Assumptions'!$D$5,'Inputs and Model Assumptions'!$E$27*(1+'Inputs and Model Assumptions'!$E$29)^(BL7-1)/12,0)</f>
        <v>-7566.0888790888594</v>
      </c>
      <c r="BM15" s="158">
        <f>-1*IF(BM7&lt;='Inputs and Model Assumptions'!$D$5,'Inputs and Model Assumptions'!$E$27*(1+'Inputs and Model Assumptions'!$E$29)^(BM7-1)/12,0)</f>
        <v>-7596.9140617403509</v>
      </c>
      <c r="BN15" s="158">
        <f>-1*IF(BN7&lt;='Inputs and Model Assumptions'!$D$5,'Inputs and Model Assumptions'!$E$27*(1+'Inputs and Model Assumptions'!$E$29)^(BN7-1)/12,0)</f>
        <v>-7627.8648300016221</v>
      </c>
      <c r="BO15" s="158">
        <f>-1*IF(BO7&lt;='Inputs and Model Assumptions'!$D$5,'Inputs and Model Assumptions'!$E$27*(1+'Inputs and Model Assumptions'!$E$29)^(BO7-1)/12,0)</f>
        <v>-7658.9416955239858</v>
      </c>
      <c r="BP15" s="158">
        <f>-1*IF(BP7&lt;='Inputs and Model Assumptions'!$D$5,'Inputs and Model Assumptions'!$E$27*(1+'Inputs and Model Assumptions'!$E$29)^(BP7-1)/12,0)</f>
        <v>-7690.145172043296</v>
      </c>
      <c r="BQ15" s="158">
        <f>-1*IF(BQ7&lt;='Inputs and Model Assumptions'!$D$5,'Inputs and Model Assumptions'!$E$27*(1+'Inputs and Model Assumptions'!$E$29)^(BQ7-1)/12,0)</f>
        <v>-7721.4757753884269</v>
      </c>
      <c r="BR15" s="158">
        <f>-1*IF(BR7&lt;='Inputs and Model Assumptions'!$D$5,'Inputs and Model Assumptions'!$E$27*(1+'Inputs and Model Assumptions'!$E$29)^(BR7-1)/12,0)</f>
        <v>-7752.9340234898018</v>
      </c>
      <c r="BS15" s="158">
        <f>-1*IF(BS7&lt;='Inputs and Model Assumptions'!$D$5,'Inputs and Model Assumptions'!$E$27*(1+'Inputs and Model Assumptions'!$E$29)^(BS7-1)/12,0)</f>
        <v>-7784.5204363879593</v>
      </c>
      <c r="BT15" s="158">
        <f>-1*IF(BT7&lt;='Inputs and Model Assumptions'!$D$5,'Inputs and Model Assumptions'!$E$27*(1+'Inputs and Model Assumptions'!$E$29)^(BT7-1)/12,0)</f>
        <v>-7816.235536242144</v>
      </c>
      <c r="BU15" s="158">
        <f>-1*IF(BU7&lt;='Inputs and Model Assumptions'!$D$5,'Inputs and Model Assumptions'!$E$27*(1+'Inputs and Model Assumptions'!$E$29)^(BU7-1)/12,0)</f>
        <v>-7848.079847338945</v>
      </c>
      <c r="BV15" s="158">
        <f>-1*IF(BV7&lt;='Inputs and Model Assumptions'!$D$5,'Inputs and Model Assumptions'!$E$27*(1+'Inputs and Model Assumptions'!$E$29)^(BV7-1)/12,0)</f>
        <v>-7880.0538961009597</v>
      </c>
      <c r="BW15" s="158">
        <f>-1*IF(BW7&lt;='Inputs and Model Assumptions'!$D$5,'Inputs and Model Assumptions'!$E$27*(1+'Inputs and Model Assumptions'!$E$29)^(BW7-1)/12,0)</f>
        <v>-7912.1582110954978</v>
      </c>
      <c r="BX15" s="158">
        <f>-1*IF(BX7&lt;='Inputs and Model Assumptions'!$D$5,'Inputs and Model Assumptions'!$E$27*(1+'Inputs and Model Assumptions'!$E$29)^(BX7-1)/12,0)</f>
        <v>-7944.3933230433095</v>
      </c>
      <c r="BY15" s="158">
        <f>-1*IF(BY7&lt;='Inputs and Model Assumptions'!$D$5,'Inputs and Model Assumptions'!$E$27*(1+'Inputs and Model Assumptions'!$E$29)^(BY7-1)/12,0)</f>
        <v>-7976.7597648273777</v>
      </c>
      <c r="BZ15" s="158">
        <f>-1*IF(BZ7&lt;='Inputs and Model Assumptions'!$D$5,'Inputs and Model Assumptions'!$E$27*(1+'Inputs and Model Assumptions'!$E$29)^(BZ7-1)/12,0)</f>
        <v>-8009.2580715017129</v>
      </c>
      <c r="CA15" s="158">
        <f>-1*IF(CA7&lt;='Inputs and Model Assumptions'!$D$5,'Inputs and Model Assumptions'!$E$27*(1+'Inputs and Model Assumptions'!$E$29)^(CA7-1)/12,0)</f>
        <v>-8041.8887803001935</v>
      </c>
      <c r="CB15" s="158">
        <f>-1*IF(CB7&lt;='Inputs and Model Assumptions'!$D$5,'Inputs and Model Assumptions'!$E$27*(1+'Inputs and Model Assumptions'!$E$29)^(CB7-1)/12,0)</f>
        <v>-8074.6524306454703</v>
      </c>
      <c r="CC15" s="158">
        <f>-1*IF(CC7&lt;='Inputs and Model Assumptions'!$D$5,'Inputs and Model Assumptions'!$E$27*(1+'Inputs and Model Assumptions'!$E$29)^(CC7-1)/12,0)</f>
        <v>-8107.5495641578573</v>
      </c>
      <c r="CD15" s="158">
        <f>-1*IF(CD7&lt;='Inputs and Model Assumptions'!$D$5,'Inputs and Model Assumptions'!$E$27*(1+'Inputs and Model Assumptions'!$E$29)^(CD7-1)/12,0)</f>
        <v>-8140.5807246643008</v>
      </c>
      <c r="CE15" s="158">
        <f>-1*IF(CE7&lt;='Inputs and Model Assumptions'!$D$5,'Inputs and Model Assumptions'!$E$27*(1+'Inputs and Model Assumptions'!$E$29)^(CE7-1)/12,0)</f>
        <v>-8173.7464582073662</v>
      </c>
      <c r="CF15" s="158">
        <f>-1*IF(CF7&lt;='Inputs and Model Assumptions'!$D$5,'Inputs and Model Assumptions'!$E$27*(1+'Inputs and Model Assumptions'!$E$29)^(CF7-1)/12,0)</f>
        <v>-8207.0473130542596</v>
      </c>
      <c r="CG15" s="158">
        <f>-1*IF(CG7&lt;='Inputs and Model Assumptions'!$D$5,'Inputs and Model Assumptions'!$E$27*(1+'Inputs and Model Assumptions'!$E$29)^(CG7-1)/12,0)</f>
        <v>-8240.4838397059029</v>
      </c>
      <c r="CH15" s="158">
        <f>-1*IF(CH7&lt;='Inputs and Model Assumptions'!$D$5,'Inputs and Model Assumptions'!$E$27*(1+'Inputs and Model Assumptions'!$E$29)^(CH7-1)/12,0)</f>
        <v>-8274.0565909060188</v>
      </c>
      <c r="CI15" s="158">
        <f>-1*IF(CI7&lt;='Inputs and Model Assumptions'!$D$5,'Inputs and Model Assumptions'!$E$27*(1+'Inputs and Model Assumptions'!$E$29)^(CI7-1)/12,0)</f>
        <v>-8307.7661216502802</v>
      </c>
      <c r="CJ15" s="158">
        <f>-1*IF(CJ7&lt;='Inputs and Model Assumptions'!$D$5,'Inputs and Model Assumptions'!$E$27*(1+'Inputs and Model Assumptions'!$E$29)^(CJ7-1)/12,0)</f>
        <v>-8341.6129891954861</v>
      </c>
      <c r="CK15" s="158">
        <f>-1*IF(CK7&lt;='Inputs and Model Assumptions'!$D$5,'Inputs and Model Assumptions'!$E$27*(1+'Inputs and Model Assumptions'!$E$29)^(CK7-1)/12,0)</f>
        <v>-8375.597753068756</v>
      </c>
      <c r="CL15" s="158">
        <f>-1*IF(CL7&lt;='Inputs and Model Assumptions'!$D$5,'Inputs and Model Assumptions'!$E$27*(1+'Inputs and Model Assumptions'!$E$29)^(CL7-1)/12,0)</f>
        <v>-8409.720975076807</v>
      </c>
      <c r="CM15" s="158">
        <f>-1*IF(CM7&lt;='Inputs and Model Assumptions'!$D$5,'Inputs and Model Assumptions'!$E$27*(1+'Inputs and Model Assumptions'!$E$29)^(CM7-1)/12,0)</f>
        <v>-8443.9832193152124</v>
      </c>
      <c r="CN15" s="158">
        <f>-1*IF(CN7&lt;='Inputs and Model Assumptions'!$D$5,'Inputs and Model Assumptions'!$E$27*(1+'Inputs and Model Assumptions'!$E$29)^(CN7-1)/12,0)</f>
        <v>-8478.3850521777513</v>
      </c>
      <c r="CO15" s="158">
        <f>-1*IF(CO7&lt;='Inputs and Model Assumptions'!$D$5,'Inputs and Model Assumptions'!$E$27*(1+'Inputs and Model Assumptions'!$E$29)^(CO7-1)/12,0)</f>
        <v>-8512.9270423657599</v>
      </c>
      <c r="CP15" s="158">
        <f>-1*IF(CP7&lt;='Inputs and Model Assumptions'!$D$5,'Inputs and Model Assumptions'!$E$27*(1+'Inputs and Model Assumptions'!$E$29)^(CP7-1)/12,0)</f>
        <v>-8547.6097608975269</v>
      </c>
      <c r="CQ15" s="158">
        <f>-1*IF(CQ7&lt;='Inputs and Model Assumptions'!$D$5,'Inputs and Model Assumptions'!$E$27*(1+'Inputs and Model Assumptions'!$E$29)^(CQ7-1)/12,0)</f>
        <v>-8582.4337811177447</v>
      </c>
      <c r="CR15" s="158">
        <f>-1*IF(CR7&lt;='Inputs and Model Assumptions'!$D$5,'Inputs and Model Assumptions'!$E$27*(1+'Inputs and Model Assumptions'!$E$29)^(CR7-1)/12,0)</f>
        <v>-8617.3996787069827</v>
      </c>
      <c r="CS15" s="158">
        <f>-1*IF(CS7&lt;='Inputs and Model Assumptions'!$D$5,'Inputs and Model Assumptions'!$E$27*(1+'Inputs and Model Assumptions'!$E$29)^(CS7-1)/12,0)</f>
        <v>-8652.5080316912081</v>
      </c>
      <c r="CT15" s="158">
        <f>-1*IF(CT7&lt;='Inputs and Model Assumptions'!$D$5,'Inputs and Model Assumptions'!$E$27*(1+'Inputs and Model Assumptions'!$E$29)^(CT7-1)/12,0)</f>
        <v>-8687.759420451328</v>
      </c>
      <c r="CU15" s="158">
        <f>-1*IF(CU7&lt;='Inputs and Model Assumptions'!$D$5,'Inputs and Model Assumptions'!$E$27*(1+'Inputs and Model Assumptions'!$E$29)^(CU7-1)/12,0)</f>
        <v>-8723.1544277328048</v>
      </c>
      <c r="CV15" s="158">
        <f>-1*IF(CV7&lt;='Inputs and Model Assumptions'!$D$5,'Inputs and Model Assumptions'!$E$27*(1+'Inputs and Model Assumptions'!$E$29)^(CV7-1)/12,0)</f>
        <v>-8758.6936386552679</v>
      </c>
      <c r="CW15" s="158">
        <f>-1*IF(CW7&lt;='Inputs and Model Assumptions'!$D$5,'Inputs and Model Assumptions'!$E$27*(1+'Inputs and Model Assumptions'!$E$29)^(CW7-1)/12,0)</f>
        <v>-8794.3776407222049</v>
      </c>
      <c r="CX15" s="158">
        <f>-1*IF(CX7&lt;='Inputs and Model Assumptions'!$D$5,'Inputs and Model Assumptions'!$E$27*(1+'Inputs and Model Assumptions'!$E$29)^(CX7-1)/12,0)</f>
        <v>-8830.2070238306569</v>
      </c>
      <c r="CY15" s="158">
        <f>-1*IF(CY7&lt;='Inputs and Model Assumptions'!$D$5,'Inputs and Model Assumptions'!$E$27*(1+'Inputs and Model Assumptions'!$E$29)^(CY7-1)/12,0)</f>
        <v>-8866.1823802809849</v>
      </c>
      <c r="CZ15" s="158">
        <f>-1*IF(CZ7&lt;='Inputs and Model Assumptions'!$D$5,'Inputs and Model Assumptions'!$E$27*(1+'Inputs and Model Assumptions'!$E$29)^(CZ7-1)/12,0)</f>
        <v>-8902.3043047866522</v>
      </c>
      <c r="DA15" s="158">
        <f>-1*IF(DA7&lt;='Inputs and Model Assumptions'!$D$5,'Inputs and Model Assumptions'!$E$27*(1+'Inputs and Model Assumptions'!$E$29)^(DA7-1)/12,0)</f>
        <v>-8938.5733944840595</v>
      </c>
      <c r="DB15" s="158">
        <f>-1*IF(DB7&lt;='Inputs and Model Assumptions'!$D$5,'Inputs and Model Assumptions'!$E$27*(1+'Inputs and Model Assumptions'!$E$29)^(DB7-1)/12,0)</f>
        <v>-8974.9902489424112</v>
      </c>
      <c r="DC15" s="158">
        <f>-1*IF(DC7&lt;='Inputs and Model Assumptions'!$D$5,'Inputs and Model Assumptions'!$E$27*(1+'Inputs and Model Assumptions'!$E$29)^(DC7-1)/12,0)</f>
        <v>-9011.5554701736419</v>
      </c>
      <c r="DD15" s="158">
        <f>-1*IF(DD7&lt;='Inputs and Model Assumptions'!$D$5,'Inputs and Model Assumptions'!$E$27*(1+'Inputs and Model Assumptions'!$E$29)^(DD7-1)/12,0)</f>
        <v>-9048.2696626423422</v>
      </c>
      <c r="DE15" s="158">
        <f>-1*IF(DE7&lt;='Inputs and Model Assumptions'!$D$5,'Inputs and Model Assumptions'!$E$27*(1+'Inputs and Model Assumptions'!$E$29)^(DE7-1)/12,0)</f>
        <v>-9085.1334332757779</v>
      </c>
      <c r="DF15" s="158">
        <f>-1*IF(DF7&lt;='Inputs and Model Assumptions'!$D$5,'Inputs and Model Assumptions'!$E$27*(1+'Inputs and Model Assumptions'!$E$29)^(DF7-1)/12,0)</f>
        <v>-9122.1473914739072</v>
      </c>
      <c r="DG15" s="158">
        <f>-1*IF(DG7&lt;='Inputs and Model Assumptions'!$D$5,'Inputs and Model Assumptions'!$E$27*(1+'Inputs and Model Assumptions'!$E$29)^(DG7-1)/12,0)</f>
        <v>-9159.3121491194561</v>
      </c>
      <c r="DH15" s="158">
        <f>-1*IF(DH7&lt;='Inputs and Model Assumptions'!$D$5,'Inputs and Model Assumptions'!$E$27*(1+'Inputs and Model Assumptions'!$E$29)^(DH7-1)/12,0)</f>
        <v>-9196.6283205880427</v>
      </c>
      <c r="DI15" s="158">
        <f>-1*IF(DI7&lt;='Inputs and Model Assumptions'!$D$5,'Inputs and Model Assumptions'!$E$27*(1+'Inputs and Model Assumptions'!$E$29)^(DI7-1)/12,0)</f>
        <v>-9234.0965227583238</v>
      </c>
      <c r="DJ15" s="158">
        <f>-1*IF(DJ7&lt;='Inputs and Model Assumptions'!$D$5,'Inputs and Model Assumptions'!$E$27*(1+'Inputs and Model Assumptions'!$E$29)^(DJ7-1)/12,0)</f>
        <v>-9271.7173750222009</v>
      </c>
      <c r="DK15" s="158">
        <f>-1*IF(DK7&lt;='Inputs and Model Assumptions'!$D$5,'Inputs and Model Assumptions'!$E$27*(1+'Inputs and Model Assumptions'!$E$29)^(DK7-1)/12,0)</f>
        <v>0</v>
      </c>
      <c r="DL15" s="158">
        <f>-1*IF(DL7&lt;='Inputs and Model Assumptions'!$D$5,'Inputs and Model Assumptions'!$E$27*(1+'Inputs and Model Assumptions'!$E$29)^(DL7-1)/12,0)</f>
        <v>0</v>
      </c>
      <c r="DM15" s="158">
        <f>-1*IF(DM7&lt;='Inputs and Model Assumptions'!$D$5,'Inputs and Model Assumptions'!$E$27*(1+'Inputs and Model Assumptions'!$E$29)^(DM7-1)/12,0)</f>
        <v>0</v>
      </c>
      <c r="DN15" s="158">
        <f>-1*IF(DN7&lt;='Inputs and Model Assumptions'!$D$5,'Inputs and Model Assumptions'!$E$27*(1+'Inputs and Model Assumptions'!$E$29)^(DN7-1)/12,0)</f>
        <v>0</v>
      </c>
      <c r="DO15" s="158">
        <f>-1*IF(DO7&lt;='Inputs and Model Assumptions'!$D$5,'Inputs and Model Assumptions'!$E$27*(1+'Inputs and Model Assumptions'!$E$29)^(DO7-1)/12,0)</f>
        <v>0</v>
      </c>
      <c r="DP15" s="158">
        <f>-1*IF(DP7&lt;='Inputs and Model Assumptions'!$D$5,'Inputs and Model Assumptions'!$E$27*(1+'Inputs and Model Assumptions'!$E$29)^(DP7-1)/12,0)</f>
        <v>0</v>
      </c>
      <c r="DQ15" s="158">
        <f>-1*IF(DQ7&lt;='Inputs and Model Assumptions'!$D$5,'Inputs and Model Assumptions'!$E$27*(1+'Inputs and Model Assumptions'!$E$29)^(DQ7-1)/12,0)</f>
        <v>0</v>
      </c>
      <c r="DR15" s="158">
        <f>-1*IF(DR7&lt;='Inputs and Model Assumptions'!$D$5,'Inputs and Model Assumptions'!$E$27*(1+'Inputs and Model Assumptions'!$E$29)^(DR7-1)/12,0)</f>
        <v>0</v>
      </c>
      <c r="DS15" s="158">
        <f>-1*IF(DS7&lt;='Inputs and Model Assumptions'!$D$5,'Inputs and Model Assumptions'!$E$27*(1+'Inputs and Model Assumptions'!$E$29)^(DS7-1)/12,0)</f>
        <v>0</v>
      </c>
      <c r="DT15" s="159">
        <f>-1*IF(DT7&lt;='Inputs and Model Assumptions'!$D$5,'Inputs and Model Assumptions'!$E$27*(1+'Inputs and Model Assumptions'!$E$29)^(DT7-1)/12,0)</f>
        <v>0</v>
      </c>
    </row>
    <row r="16" spans="1:180" s="138" customFormat="1" ht="15.5" customHeight="1" outlineLevel="1" x14ac:dyDescent="0.2">
      <c r="A16" s="408"/>
      <c r="B16" s="72" t="s">
        <v>48</v>
      </c>
      <c r="C16" s="166">
        <f t="shared" si="12"/>
        <v>-247202.3967442557</v>
      </c>
      <c r="D16" s="175">
        <v>0</v>
      </c>
      <c r="E16" s="158">
        <f>-1*IF(E7&lt;='Inputs and Model Assumptions'!$D$5,'Inputs and Model Assumptions'!$E$25*(1+'Inputs and Model Assumptions'!$E$29)^(E7-1)/12,0)</f>
        <v>-1785.714285</v>
      </c>
      <c r="F16" s="158">
        <f>-1*IF(F7&lt;='Inputs and Model Assumptions'!$D$5,'Inputs and Model Assumptions'!$E$25*(1+'Inputs and Model Assumptions'!$E$29)^(F7-1)/12,0)</f>
        <v>-1792.9895060393192</v>
      </c>
      <c r="G16" s="158">
        <f>-1*IF(G7&lt;='Inputs and Model Assumptions'!$D$5,'Inputs and Model Assumptions'!$E$25*(1+'Inputs and Model Assumptions'!$E$29)^(G7-1)/12,0)</f>
        <v>-1800.294367229706</v>
      </c>
      <c r="H16" s="158">
        <f>-1*IF(H7&lt;='Inputs and Model Assumptions'!$D$5,'Inputs and Model Assumptions'!$E$25*(1+'Inputs and Model Assumptions'!$E$29)^(H7-1)/12,0)</f>
        <v>-1807.6289893288049</v>
      </c>
      <c r="I16" s="158">
        <f>-1*IF(I7&lt;='Inputs and Model Assumptions'!$D$5,'Inputs and Model Assumptions'!$E$25*(1+'Inputs and Model Assumptions'!$E$29)^(I7-1)/12,0)</f>
        <v>-1814.9934935862414</v>
      </c>
      <c r="J16" s="158">
        <f>-1*IF(J7&lt;='Inputs and Model Assumptions'!$D$5,'Inputs and Model Assumptions'!$E$25*(1+'Inputs and Model Assumptions'!$E$29)^(J7-1)/12,0)</f>
        <v>-1822.3880017456283</v>
      </c>
      <c r="K16" s="158">
        <f>-1*IF(K7&lt;='Inputs and Model Assumptions'!$D$5,'Inputs and Model Assumptions'!$E$25*(1+'Inputs and Model Assumptions'!$E$29)^(K7-1)/12,0)</f>
        <v>-1829.8126360465756</v>
      </c>
      <c r="L16" s="158">
        <f>-1*IF(L7&lt;='Inputs and Model Assumptions'!$D$5,'Inputs and Model Assumptions'!$E$25*(1+'Inputs and Model Assumptions'!$E$29)^(L7-1)/12,0)</f>
        <v>-1837.2675192267131</v>
      </c>
      <c r="M16" s="158">
        <f>-1*IF(M7&lt;='Inputs and Model Assumptions'!$D$5,'Inputs and Model Assumptions'!$E$25*(1+'Inputs and Model Assumptions'!$E$29)^(M7-1)/12,0)</f>
        <v>-1844.7527745237196</v>
      </c>
      <c r="N16" s="158">
        <f>-1*IF(N7&lt;='Inputs and Model Assumptions'!$D$5,'Inputs and Model Assumptions'!$E$25*(1+'Inputs and Model Assumptions'!$E$29)^(N7-1)/12,0)</f>
        <v>-1852.2685256773582</v>
      </c>
      <c r="O16" s="158">
        <f>-1*IF(O7&lt;='Inputs and Model Assumptions'!$D$5,'Inputs and Model Assumptions'!$E$25*(1+'Inputs and Model Assumptions'!$E$29)^(O7-1)/12,0)</f>
        <v>-1859.8148969315237</v>
      </c>
      <c r="P16" s="158">
        <f>-1*IF(P7&lt;='Inputs and Model Assumptions'!$D$5,'Inputs and Model Assumptions'!$E$25*(1+'Inputs and Model Assumptions'!$E$29)^(P7-1)/12,0)</f>
        <v>-1867.3920130362958</v>
      </c>
      <c r="Q16" s="158">
        <f>-1*IF(Q7&lt;='Inputs and Model Assumptions'!$D$5,'Inputs and Model Assumptions'!$E$25*(1+'Inputs and Model Assumptions'!$E$29)^(Q7-1)/12,0)</f>
        <v>-1874.9999992500022</v>
      </c>
      <c r="R16" s="158">
        <f>-1*IF(R7&lt;='Inputs and Model Assumptions'!$D$5,'Inputs and Model Assumptions'!$E$25*(1+'Inputs and Model Assumptions'!$E$29)^(R7-1)/12,0)</f>
        <v>-1882.638981341287</v>
      </c>
      <c r="S16" s="158">
        <f>-1*IF(S7&lt;='Inputs and Model Assumptions'!$D$5,'Inputs and Model Assumptions'!$E$25*(1+'Inputs and Model Assumptions'!$E$29)^(S7-1)/12,0)</f>
        <v>-1890.3090855911933</v>
      </c>
      <c r="T16" s="158">
        <f>-1*IF(T7&lt;='Inputs and Model Assumptions'!$D$5,'Inputs and Model Assumptions'!$E$25*(1+'Inputs and Model Assumptions'!$E$29)^(T7-1)/12,0)</f>
        <v>-1898.010438795247</v>
      </c>
      <c r="U16" s="158">
        <f>-1*IF(U7&lt;='Inputs and Model Assumptions'!$D$5,'Inputs and Model Assumptions'!$E$25*(1+'Inputs and Model Assumptions'!$E$29)^(U7-1)/12,0)</f>
        <v>-1905.7431682655558</v>
      </c>
      <c r="V16" s="158">
        <f>-1*IF(V7&lt;='Inputs and Model Assumptions'!$D$5,'Inputs and Model Assumptions'!$E$25*(1+'Inputs and Model Assumptions'!$E$29)^(V7-1)/12,0)</f>
        <v>-1913.5074018329117</v>
      </c>
      <c r="W16" s="158">
        <f>-1*IF(W7&lt;='Inputs and Model Assumptions'!$D$5,'Inputs and Model Assumptions'!$E$25*(1+'Inputs and Model Assumptions'!$E$29)^(W7-1)/12,0)</f>
        <v>-1921.3032678489064</v>
      </c>
      <c r="X16" s="158">
        <f>-1*IF(X7&lt;='Inputs and Model Assumptions'!$D$5,'Inputs and Model Assumptions'!$E$25*(1+'Inputs and Model Assumptions'!$E$29)^(X7-1)/12,0)</f>
        <v>-1929.1308951880512</v>
      </c>
      <c r="Y16" s="158">
        <f>-1*IF(Y7&lt;='Inputs and Model Assumptions'!$D$5,'Inputs and Model Assumptions'!$E$25*(1+'Inputs and Model Assumptions'!$E$29)^(Y7-1)/12,0)</f>
        <v>-1936.9904132499075</v>
      </c>
      <c r="Z16" s="158">
        <f>-1*IF(Z7&lt;='Inputs and Model Assumptions'!$D$5,'Inputs and Model Assumptions'!$E$25*(1+'Inputs and Model Assumptions'!$E$29)^(Z7-1)/12,0)</f>
        <v>-1944.881951961228</v>
      </c>
      <c r="AA16" s="158">
        <f>-1*IF(AA7&lt;='Inputs and Model Assumptions'!$D$5,'Inputs and Model Assumptions'!$E$25*(1+'Inputs and Model Assumptions'!$E$29)^(AA7-1)/12,0)</f>
        <v>-1952.8056417781017</v>
      </c>
      <c r="AB16" s="158">
        <f>-1*IF(AB7&lt;='Inputs and Model Assumptions'!$D$5,'Inputs and Model Assumptions'!$E$25*(1+'Inputs and Model Assumptions'!$E$29)^(AB7-1)/12,0)</f>
        <v>-1960.7616136881124</v>
      </c>
      <c r="AC16" s="158">
        <f>-1*IF(AC7&lt;='Inputs and Model Assumptions'!$D$5,'Inputs and Model Assumptions'!$E$25*(1+'Inputs and Model Assumptions'!$E$29)^(AC7-1)/12,0)</f>
        <v>-1968.7499992125042</v>
      </c>
      <c r="AD16" s="158">
        <f>-1*IF(AD7&lt;='Inputs and Model Assumptions'!$D$5,'Inputs and Model Assumptions'!$E$25*(1+'Inputs and Model Assumptions'!$E$29)^(AD7-1)/12,0)</f>
        <v>-1976.7709304083539</v>
      </c>
      <c r="AE16" s="158">
        <f>-1*IF(AE7&lt;='Inputs and Model Assumptions'!$D$5,'Inputs and Model Assumptions'!$E$25*(1+'Inputs and Model Assumptions'!$E$29)^(AE7-1)/12,0)</f>
        <v>-1984.8245398707552</v>
      </c>
      <c r="AF16" s="158">
        <f>-1*IF(AF7&lt;='Inputs and Model Assumptions'!$D$5,'Inputs and Model Assumptions'!$E$25*(1+'Inputs and Model Assumptions'!$E$29)^(AF7-1)/12,0)</f>
        <v>-1992.9109607350113</v>
      </c>
      <c r="AG16" s="158">
        <f>-1*IF(AG7&lt;='Inputs and Model Assumptions'!$D$5,'Inputs and Model Assumptions'!$E$25*(1+'Inputs and Model Assumptions'!$E$29)^(AG7-1)/12,0)</f>
        <v>-2001.0303266788358</v>
      </c>
      <c r="AH16" s="158">
        <f>-1*IF(AH7&lt;='Inputs and Model Assumptions'!$D$5,'Inputs and Model Assumptions'!$E$25*(1+'Inputs and Model Assumptions'!$E$29)^(AH7-1)/12,0)</f>
        <v>-2009.1827719245596</v>
      </c>
      <c r="AI16" s="158">
        <f>-1*IF(AI7&lt;='Inputs and Model Assumptions'!$D$5,'Inputs and Model Assumptions'!$E$25*(1+'Inputs and Model Assumptions'!$E$29)^(AI7-1)/12,0)</f>
        <v>-2017.3684312413541</v>
      </c>
      <c r="AJ16" s="158">
        <f>-1*IF(AJ7&lt;='Inputs and Model Assumptions'!$D$5,'Inputs and Model Assumptions'!$E$25*(1+'Inputs and Model Assumptions'!$E$29)^(AJ7-1)/12,0)</f>
        <v>-2025.5874399474558</v>
      </c>
      <c r="AK16" s="158">
        <f>-1*IF(AK7&lt;='Inputs and Model Assumptions'!$D$5,'Inputs and Model Assumptions'!$E$25*(1+'Inputs and Model Assumptions'!$E$29)^(AK7-1)/12,0)</f>
        <v>-2033.8399339124055</v>
      </c>
      <c r="AL16" s="158">
        <f>-1*IF(AL7&lt;='Inputs and Model Assumptions'!$D$5,'Inputs and Model Assumptions'!$E$25*(1+'Inputs and Model Assumptions'!$E$29)^(AL7-1)/12,0)</f>
        <v>-2042.1260495592917</v>
      </c>
      <c r="AM16" s="158">
        <f>-1*IF(AM7&lt;='Inputs and Model Assumptions'!$D$5,'Inputs and Model Assumptions'!$E$25*(1+'Inputs and Model Assumptions'!$E$29)^(AM7-1)/12,0)</f>
        <v>-2050.4459238670092</v>
      </c>
      <c r="AN16" s="158">
        <f>-1*IF(AN7&lt;='Inputs and Model Assumptions'!$D$5,'Inputs and Model Assumptions'!$E$25*(1+'Inputs and Model Assumptions'!$E$29)^(AN7-1)/12,0)</f>
        <v>-2058.7996943725211</v>
      </c>
      <c r="AO16" s="158">
        <f>-1*IF(AO7&lt;='Inputs and Model Assumptions'!$D$5,'Inputs and Model Assumptions'!$E$25*(1+'Inputs and Model Assumptions'!$E$29)^(AO7-1)/12,0)</f>
        <v>-2067.187499173132</v>
      </c>
      <c r="AP16" s="158">
        <f>-1*IF(AP7&lt;='Inputs and Model Assumptions'!$D$5,'Inputs and Model Assumptions'!$E$25*(1+'Inputs and Model Assumptions'!$E$29)^(AP7-1)/12,0)</f>
        <v>-2075.6094769287733</v>
      </c>
      <c r="AQ16" s="158">
        <f>-1*IF(AQ7&lt;='Inputs and Model Assumptions'!$D$5,'Inputs and Model Assumptions'!$E$25*(1+'Inputs and Model Assumptions'!$E$29)^(AQ7-1)/12,0)</f>
        <v>-2084.0657668642953</v>
      </c>
      <c r="AR16" s="158">
        <f>-1*IF(AR7&lt;='Inputs and Model Assumptions'!$D$5,'Inputs and Model Assumptions'!$E$25*(1+'Inputs and Model Assumptions'!$E$29)^(AR7-1)/12,0)</f>
        <v>-2092.5565087717646</v>
      </c>
      <c r="AS16" s="158">
        <f>-1*IF(AS7&lt;='Inputs and Model Assumptions'!$D$5,'Inputs and Model Assumptions'!$E$25*(1+'Inputs and Model Assumptions'!$E$29)^(AS7-1)/12,0)</f>
        <v>-2101.0818430127797</v>
      </c>
      <c r="AT16" s="158">
        <f>-1*IF(AT7&lt;='Inputs and Model Assumptions'!$D$5,'Inputs and Model Assumptions'!$E$25*(1+'Inputs and Model Assumptions'!$E$29)^(AT7-1)/12,0)</f>
        <v>-2109.6419105207901</v>
      </c>
      <c r="AU16" s="158">
        <f>-1*IF(AU7&lt;='Inputs and Model Assumptions'!$D$5,'Inputs and Model Assumptions'!$E$25*(1+'Inputs and Model Assumptions'!$E$29)^(AU7-1)/12,0)</f>
        <v>-2118.2368528034244</v>
      </c>
      <c r="AV16" s="158">
        <f>-1*IF(AV7&lt;='Inputs and Model Assumptions'!$D$5,'Inputs and Model Assumptions'!$E$25*(1+'Inputs and Model Assumptions'!$E$29)^(AV7-1)/12,0)</f>
        <v>-2126.8668119448312</v>
      </c>
      <c r="AW16" s="158">
        <f>-1*IF(AW7&lt;='Inputs and Model Assumptions'!$D$5,'Inputs and Model Assumptions'!$E$25*(1+'Inputs and Model Assumptions'!$E$29)^(AW7-1)/12,0)</f>
        <v>-2135.5319306080278</v>
      </c>
      <c r="AX16" s="158">
        <f>-1*IF(AX7&lt;='Inputs and Model Assumptions'!$D$5,'Inputs and Model Assumptions'!$E$25*(1+'Inputs and Model Assumptions'!$E$29)^(AX7-1)/12,0)</f>
        <v>-2144.2323520372588</v>
      </c>
      <c r="AY16" s="158">
        <f>-1*IF(AY7&lt;='Inputs and Model Assumptions'!$D$5,'Inputs and Model Assumptions'!$E$25*(1+'Inputs and Model Assumptions'!$E$29)^(AY7-1)/12,0)</f>
        <v>-2152.968220060362</v>
      </c>
      <c r="AZ16" s="158">
        <f>-1*IF(AZ7&lt;='Inputs and Model Assumptions'!$D$5,'Inputs and Model Assumptions'!$E$25*(1+'Inputs and Model Assumptions'!$E$29)^(AZ7-1)/12,0)</f>
        <v>-2161.7396790911494</v>
      </c>
      <c r="BA16" s="158">
        <f>-1*IF(BA7&lt;='Inputs and Model Assumptions'!$D$5,'Inputs and Model Assumptions'!$E$25*(1+'Inputs and Model Assumptions'!$E$29)^(BA7-1)/12,0)</f>
        <v>-2170.5468741317914</v>
      </c>
      <c r="BB16" s="158">
        <f>-1*IF(BB7&lt;='Inputs and Model Assumptions'!$D$5,'Inputs and Model Assumptions'!$E$25*(1+'Inputs and Model Assumptions'!$E$29)^(BB7-1)/12,0)</f>
        <v>-2179.3899507752144</v>
      </c>
      <c r="BC16" s="158">
        <f>-1*IF(BC7&lt;='Inputs and Model Assumptions'!$D$5,'Inputs and Model Assumptions'!$E$25*(1+'Inputs and Model Assumptions'!$E$29)^(BC7-1)/12,0)</f>
        <v>-2188.2690552075128</v>
      </c>
      <c r="BD16" s="158">
        <f>-1*IF(BD7&lt;='Inputs and Model Assumptions'!$D$5,'Inputs and Model Assumptions'!$E$25*(1+'Inputs and Model Assumptions'!$E$29)^(BD7-1)/12,0)</f>
        <v>-2197.1843342103552</v>
      </c>
      <c r="BE16" s="158">
        <f>-1*IF(BE7&lt;='Inputs and Model Assumptions'!$D$5,'Inputs and Model Assumptions'!$E$25*(1+'Inputs and Model Assumptions'!$E$29)^(BE7-1)/12,0)</f>
        <v>-2206.1359351634214</v>
      </c>
      <c r="BF16" s="158">
        <f>-1*IF(BF7&lt;='Inputs and Model Assumptions'!$D$5,'Inputs and Model Assumptions'!$E$25*(1+'Inputs and Model Assumptions'!$E$29)^(BF7-1)/12,0)</f>
        <v>-2215.1240060468317</v>
      </c>
      <c r="BG16" s="158">
        <f>-1*IF(BG7&lt;='Inputs and Model Assumptions'!$D$5,'Inputs and Model Assumptions'!$E$25*(1+'Inputs and Model Assumptions'!$E$29)^(BG7-1)/12,0)</f>
        <v>-2224.1486954435977</v>
      </c>
      <c r="BH16" s="158">
        <f>-1*IF(BH7&lt;='Inputs and Model Assumptions'!$D$5,'Inputs and Model Assumptions'!$E$25*(1+'Inputs and Model Assumptions'!$E$29)^(BH7-1)/12,0)</f>
        <v>-2233.2101525420749</v>
      </c>
      <c r="BI16" s="158">
        <f>-1*IF(BI7&lt;='Inputs and Model Assumptions'!$D$5,'Inputs and Model Assumptions'!$E$25*(1+'Inputs and Model Assumptions'!$E$29)^(BI7-1)/12,0)</f>
        <v>-2242.3085271384321</v>
      </c>
      <c r="BJ16" s="158">
        <f>-1*IF(BJ7&lt;='Inputs and Model Assumptions'!$D$5,'Inputs and Model Assumptions'!$E$25*(1+'Inputs and Model Assumptions'!$E$29)^(BJ7-1)/12,0)</f>
        <v>-2251.4439696391241</v>
      </c>
      <c r="BK16" s="158">
        <f>-1*IF(BK7&lt;='Inputs and Model Assumptions'!$D$5,'Inputs and Model Assumptions'!$E$25*(1+'Inputs and Model Assumptions'!$E$29)^(BK7-1)/12,0)</f>
        <v>-2260.6166310633826</v>
      </c>
      <c r="BL16" s="158">
        <f>-1*IF(BL7&lt;='Inputs and Model Assumptions'!$D$5,'Inputs and Model Assumptions'!$E$25*(1+'Inputs and Model Assumptions'!$E$29)^(BL7-1)/12,0)</f>
        <v>-2269.8266630457092</v>
      </c>
      <c r="BM16" s="158">
        <f>-1*IF(BM7&lt;='Inputs and Model Assumptions'!$D$5,'Inputs and Model Assumptions'!$E$25*(1+'Inputs and Model Assumptions'!$E$29)^(BM7-1)/12,0)</f>
        <v>-2279.074217838383</v>
      </c>
      <c r="BN16" s="158">
        <f>-1*IF(BN7&lt;='Inputs and Model Assumptions'!$D$5,'Inputs and Model Assumptions'!$E$25*(1+'Inputs and Model Assumptions'!$E$29)^(BN7-1)/12,0)</f>
        <v>-2288.3594483139782</v>
      </c>
      <c r="BO16" s="158">
        <f>-1*IF(BO7&lt;='Inputs and Model Assumptions'!$D$5,'Inputs and Model Assumptions'!$E$25*(1+'Inputs and Model Assumptions'!$E$29)^(BO7-1)/12,0)</f>
        <v>-2297.6825079678906</v>
      </c>
      <c r="BP16" s="158">
        <f>-1*IF(BP7&lt;='Inputs and Model Assumptions'!$D$5,'Inputs and Model Assumptions'!$E$25*(1+'Inputs and Model Assumptions'!$E$29)^(BP7-1)/12,0)</f>
        <v>-2307.0435509208755</v>
      </c>
      <c r="BQ16" s="158">
        <f>-1*IF(BQ7&lt;='Inputs and Model Assumptions'!$D$5,'Inputs and Model Assumptions'!$E$25*(1+'Inputs and Model Assumptions'!$E$29)^(BQ7-1)/12,0)</f>
        <v>-2316.4427319215952</v>
      </c>
      <c r="BR16" s="158">
        <f>-1*IF(BR7&lt;='Inputs and Model Assumptions'!$D$5,'Inputs and Model Assumptions'!$E$25*(1+'Inputs and Model Assumptions'!$E$29)^(BR7-1)/12,0)</f>
        <v>-2325.8802063491762</v>
      </c>
      <c r="BS16" s="158">
        <f>-1*IF(BS7&lt;='Inputs and Model Assumptions'!$D$5,'Inputs and Model Assumptions'!$E$25*(1+'Inputs and Model Assumptions'!$E$29)^(BS7-1)/12,0)</f>
        <v>-2335.3561302157805</v>
      </c>
      <c r="BT16" s="158">
        <f>-1*IF(BT7&lt;='Inputs and Model Assumptions'!$D$5,'Inputs and Model Assumptions'!$E$25*(1+'Inputs and Model Assumptions'!$E$29)^(BT7-1)/12,0)</f>
        <v>-2344.8706601691815</v>
      </c>
      <c r="BU16" s="158">
        <f>-1*IF(BU7&lt;='Inputs and Model Assumptions'!$D$5,'Inputs and Model Assumptions'!$E$25*(1+'Inputs and Model Assumptions'!$E$29)^(BU7-1)/12,0)</f>
        <v>-2354.4239534953563</v>
      </c>
      <c r="BV16" s="158">
        <f>-1*IF(BV7&lt;='Inputs and Model Assumptions'!$D$5,'Inputs and Model Assumptions'!$E$25*(1+'Inputs and Model Assumptions'!$E$29)^(BV7-1)/12,0)</f>
        <v>-2364.016168121083</v>
      </c>
      <c r="BW16" s="158">
        <f>-1*IF(BW7&lt;='Inputs and Model Assumptions'!$D$5,'Inputs and Model Assumptions'!$E$25*(1+'Inputs and Model Assumptions'!$E$29)^(BW7-1)/12,0)</f>
        <v>-2373.6474626165545</v>
      </c>
      <c r="BX16" s="158">
        <f>-1*IF(BX7&lt;='Inputs and Model Assumptions'!$D$5,'Inputs and Model Assumptions'!$E$25*(1+'Inputs and Model Assumptions'!$E$29)^(BX7-1)/12,0)</f>
        <v>-2383.3179961979968</v>
      </c>
      <c r="BY16" s="158">
        <f>-1*IF(BY7&lt;='Inputs and Model Assumptions'!$D$5,'Inputs and Model Assumptions'!$E$25*(1+'Inputs and Model Assumptions'!$E$29)^(BY7-1)/12,0)</f>
        <v>-2393.0279287303047</v>
      </c>
      <c r="BZ16" s="158">
        <f>-1*IF(BZ7&lt;='Inputs and Model Assumptions'!$D$5,'Inputs and Model Assumptions'!$E$25*(1+'Inputs and Model Assumptions'!$E$29)^(BZ7-1)/12,0)</f>
        <v>-2402.7774207296802</v>
      </c>
      <c r="CA16" s="158">
        <f>-1*IF(CA7&lt;='Inputs and Model Assumptions'!$D$5,'Inputs and Model Assumptions'!$E$25*(1+'Inputs and Model Assumptions'!$E$29)^(CA7-1)/12,0)</f>
        <v>-2412.566633366288</v>
      </c>
      <c r="CB16" s="158">
        <f>-1*IF(CB7&lt;='Inputs and Model Assumptions'!$D$5,'Inputs and Model Assumptions'!$E$25*(1+'Inputs and Model Assumptions'!$E$29)^(CB7-1)/12,0)</f>
        <v>-2422.3957284669218</v>
      </c>
      <c r="CC16" s="158">
        <f>-1*IF(CC7&lt;='Inputs and Model Assumptions'!$D$5,'Inputs and Model Assumptions'!$E$25*(1+'Inputs and Model Assumptions'!$E$29)^(CC7-1)/12,0)</f>
        <v>-2432.2648685176773</v>
      </c>
      <c r="CD16" s="158">
        <f>-1*IF(CD7&lt;='Inputs and Model Assumptions'!$D$5,'Inputs and Model Assumptions'!$E$25*(1+'Inputs and Model Assumptions'!$E$29)^(CD7-1)/12,0)</f>
        <v>-2442.1742166666377</v>
      </c>
      <c r="CE16" s="158">
        <f>-1*IF(CE7&lt;='Inputs and Model Assumptions'!$D$5,'Inputs and Model Assumptions'!$E$25*(1+'Inputs and Model Assumptions'!$E$29)^(CE7-1)/12,0)</f>
        <v>-2452.1239367265721</v>
      </c>
      <c r="CF16" s="158">
        <f>-1*IF(CF7&lt;='Inputs and Model Assumptions'!$D$5,'Inputs and Model Assumptions'!$E$25*(1+'Inputs and Model Assumptions'!$E$29)^(CF7-1)/12,0)</f>
        <v>-2462.1141931776433</v>
      </c>
      <c r="CG16" s="158">
        <f>-1*IF(CG7&lt;='Inputs and Model Assumptions'!$D$5,'Inputs and Model Assumptions'!$E$25*(1+'Inputs and Model Assumptions'!$E$29)^(CG7-1)/12,0)</f>
        <v>-2472.1451511701266</v>
      </c>
      <c r="CH16" s="158">
        <f>-1*IF(CH7&lt;='Inputs and Model Assumptions'!$D$5,'Inputs and Model Assumptions'!$E$25*(1+'Inputs and Model Assumptions'!$E$29)^(CH7-1)/12,0)</f>
        <v>-2482.2169765271396</v>
      </c>
      <c r="CI16" s="158">
        <f>-1*IF(CI7&lt;='Inputs and Model Assumptions'!$D$5,'Inputs and Model Assumptions'!$E$25*(1+'Inputs and Model Assumptions'!$E$29)^(CI7-1)/12,0)</f>
        <v>-2492.329835747385</v>
      </c>
      <c r="CJ16" s="158">
        <f>-1*IF(CJ7&lt;='Inputs and Model Assumptions'!$D$5,'Inputs and Model Assumptions'!$E$25*(1+'Inputs and Model Assumptions'!$E$29)^(CJ7-1)/12,0)</f>
        <v>-2502.4838960079001</v>
      </c>
      <c r="CK16" s="158">
        <f>-1*IF(CK7&lt;='Inputs and Model Assumptions'!$D$5,'Inputs and Model Assumptions'!$E$25*(1+'Inputs and Model Assumptions'!$E$29)^(CK7-1)/12,0)</f>
        <v>-2512.6793251668228</v>
      </c>
      <c r="CL16" s="158">
        <f>-1*IF(CL7&lt;='Inputs and Model Assumptions'!$D$5,'Inputs and Model Assumptions'!$E$25*(1+'Inputs and Model Assumptions'!$E$29)^(CL7-1)/12,0)</f>
        <v>-2522.9162917661665</v>
      </c>
      <c r="CM16" s="158">
        <f>-1*IF(CM7&lt;='Inputs and Model Assumptions'!$D$5,'Inputs and Model Assumptions'!$E$25*(1+'Inputs and Model Assumptions'!$E$29)^(CM7-1)/12,0)</f>
        <v>-2533.194965034605</v>
      </c>
      <c r="CN16" s="158">
        <f>-1*IF(CN7&lt;='Inputs and Model Assumptions'!$D$5,'Inputs and Model Assumptions'!$E$25*(1+'Inputs and Model Assumptions'!$E$29)^(CN7-1)/12,0)</f>
        <v>-2543.5155148902704</v>
      </c>
      <c r="CO16" s="158">
        <f>-1*IF(CO7&lt;='Inputs and Model Assumptions'!$D$5,'Inputs and Model Assumptions'!$E$25*(1+'Inputs and Model Assumptions'!$E$29)^(CO7-1)/12,0)</f>
        <v>-2553.8781119435639</v>
      </c>
      <c r="CP16" s="158">
        <f>-1*IF(CP7&lt;='Inputs and Model Assumptions'!$D$5,'Inputs and Model Assumptions'!$E$25*(1+'Inputs and Model Assumptions'!$E$29)^(CP7-1)/12,0)</f>
        <v>-2564.2829274999726</v>
      </c>
      <c r="CQ16" s="158">
        <f>-1*IF(CQ7&lt;='Inputs and Model Assumptions'!$D$5,'Inputs and Model Assumptions'!$E$25*(1+'Inputs and Model Assumptions'!$E$29)^(CQ7-1)/12,0)</f>
        <v>-2574.7301335629036</v>
      </c>
      <c r="CR16" s="158">
        <f>-1*IF(CR7&lt;='Inputs and Model Assumptions'!$D$5,'Inputs and Model Assumptions'!$E$25*(1+'Inputs and Model Assumptions'!$E$29)^(CR7-1)/12,0)</f>
        <v>-2585.219902836528</v>
      </c>
      <c r="CS16" s="158">
        <f>-1*IF(CS7&lt;='Inputs and Model Assumptions'!$D$5,'Inputs and Model Assumptions'!$E$25*(1+'Inputs and Model Assumptions'!$E$29)^(CS7-1)/12,0)</f>
        <v>-2595.7524087286361</v>
      </c>
      <c r="CT16" s="158">
        <f>-1*IF(CT7&lt;='Inputs and Model Assumptions'!$D$5,'Inputs and Model Assumptions'!$E$25*(1+'Inputs and Model Assumptions'!$E$29)^(CT7-1)/12,0)</f>
        <v>-2606.3278253534995</v>
      </c>
      <c r="CU16" s="158">
        <f>-1*IF(CU7&lt;='Inputs and Model Assumptions'!$D$5,'Inputs and Model Assumptions'!$E$25*(1+'Inputs and Model Assumptions'!$E$29)^(CU7-1)/12,0)</f>
        <v>-2616.9463275347571</v>
      </c>
      <c r="CV16" s="158">
        <f>-1*IF(CV7&lt;='Inputs and Model Assumptions'!$D$5,'Inputs and Model Assumptions'!$E$25*(1+'Inputs and Model Assumptions'!$E$29)^(CV7-1)/12,0)</f>
        <v>-2627.6080908082981</v>
      </c>
      <c r="CW16" s="158">
        <f>-1*IF(CW7&lt;='Inputs and Model Assumptions'!$D$5,'Inputs and Model Assumptions'!$E$25*(1+'Inputs and Model Assumptions'!$E$29)^(CW7-1)/12,0)</f>
        <v>-2638.3132914251669</v>
      </c>
      <c r="CX16" s="158">
        <f>-1*IF(CX7&lt;='Inputs and Model Assumptions'!$D$5,'Inputs and Model Assumptions'!$E$25*(1+'Inputs and Model Assumptions'!$E$29)^(CX7-1)/12,0)</f>
        <v>-2649.0621063544777</v>
      </c>
      <c r="CY16" s="158">
        <f>-1*IF(CY7&lt;='Inputs and Model Assumptions'!$D$5,'Inputs and Model Assumptions'!$E$25*(1+'Inputs and Model Assumptions'!$E$29)^(CY7-1)/12,0)</f>
        <v>-2659.8547132863387</v>
      </c>
      <c r="CZ16" s="158">
        <f>-1*IF(CZ7&lt;='Inputs and Model Assumptions'!$D$5,'Inputs and Model Assumptions'!$E$25*(1+'Inputs and Model Assumptions'!$E$29)^(CZ7-1)/12,0)</f>
        <v>-2670.6912906347879</v>
      </c>
      <c r="DA16" s="158">
        <f>-1*IF(DA7&lt;='Inputs and Model Assumptions'!$D$5,'Inputs and Model Assumptions'!$E$25*(1+'Inputs and Model Assumptions'!$E$29)^(DA7-1)/12,0)</f>
        <v>-2681.5720175407455</v>
      </c>
      <c r="DB16" s="158">
        <f>-1*IF(DB7&lt;='Inputs and Model Assumptions'!$D$5,'Inputs and Model Assumptions'!$E$25*(1+'Inputs and Model Assumptions'!$E$29)^(DB7-1)/12,0)</f>
        <v>-2692.4970738749739</v>
      </c>
      <c r="DC16" s="158">
        <f>-1*IF(DC7&lt;='Inputs and Model Assumptions'!$D$5,'Inputs and Model Assumptions'!$E$25*(1+'Inputs and Model Assumptions'!$E$29)^(DC7-1)/12,0)</f>
        <v>-2703.4666402410517</v>
      </c>
      <c r="DD16" s="158">
        <f>-1*IF(DD7&lt;='Inputs and Model Assumptions'!$D$5,'Inputs and Model Assumptions'!$E$25*(1+'Inputs and Model Assumptions'!$E$29)^(DD7-1)/12,0)</f>
        <v>-2714.4808979783579</v>
      </c>
      <c r="DE16" s="158">
        <f>-1*IF(DE7&lt;='Inputs and Model Assumptions'!$D$5,'Inputs and Model Assumptions'!$E$25*(1+'Inputs and Model Assumptions'!$E$29)^(DE7-1)/12,0)</f>
        <v>-2725.5400291650708</v>
      </c>
      <c r="DF16" s="158">
        <f>-1*IF(DF7&lt;='Inputs and Model Assumptions'!$D$5,'Inputs and Model Assumptions'!$E$25*(1+'Inputs and Model Assumptions'!$E$29)^(DF7-1)/12,0)</f>
        <v>-2736.6442166211787</v>
      </c>
      <c r="DG16" s="158">
        <f>-1*IF(DG7&lt;='Inputs and Model Assumptions'!$D$5,'Inputs and Model Assumptions'!$E$25*(1+'Inputs and Model Assumptions'!$E$29)^(DG7-1)/12,0)</f>
        <v>-2747.7936439114983</v>
      </c>
      <c r="DH16" s="158">
        <f>-1*IF(DH7&lt;='Inputs and Model Assumptions'!$D$5,'Inputs and Model Assumptions'!$E$25*(1+'Inputs and Model Assumptions'!$E$29)^(DH7-1)/12,0)</f>
        <v>-2758.9884953487162</v>
      </c>
      <c r="DI16" s="158">
        <f>-1*IF(DI7&lt;='Inputs and Model Assumptions'!$D$5,'Inputs and Model Assumptions'!$E$25*(1+'Inputs and Model Assumptions'!$E$29)^(DI7-1)/12,0)</f>
        <v>-2770.2289559964283</v>
      </c>
      <c r="DJ16" s="158">
        <f>-1*IF(DJ7&lt;='Inputs and Model Assumptions'!$D$5,'Inputs and Model Assumptions'!$E$25*(1+'Inputs and Model Assumptions'!$E$29)^(DJ7-1)/12,0)</f>
        <v>-2781.5152116722052</v>
      </c>
      <c r="DK16" s="158">
        <f>-1*IF(DK7&lt;='Inputs and Model Assumptions'!$D$5,'Inputs and Model Assumptions'!$E$25*(1+'Inputs and Model Assumptions'!$E$29)^(DK7-1)/12,0)</f>
        <v>0</v>
      </c>
      <c r="DL16" s="158">
        <f>-1*IF(DL7&lt;='Inputs and Model Assumptions'!$D$5,'Inputs and Model Assumptions'!$E$25*(1+'Inputs and Model Assumptions'!$E$29)^(DL7-1)/12,0)</f>
        <v>0</v>
      </c>
      <c r="DM16" s="158">
        <f>-1*IF(DM7&lt;='Inputs and Model Assumptions'!$D$5,'Inputs and Model Assumptions'!$E$25*(1+'Inputs and Model Assumptions'!$E$29)^(DM7-1)/12,0)</f>
        <v>0</v>
      </c>
      <c r="DN16" s="158">
        <f>-1*IF(DN7&lt;='Inputs and Model Assumptions'!$D$5,'Inputs and Model Assumptions'!$E$25*(1+'Inputs and Model Assumptions'!$E$29)^(DN7-1)/12,0)</f>
        <v>0</v>
      </c>
      <c r="DO16" s="158">
        <f>-1*IF(DO7&lt;='Inputs and Model Assumptions'!$D$5,'Inputs and Model Assumptions'!$E$25*(1+'Inputs and Model Assumptions'!$E$29)^(DO7-1)/12,0)</f>
        <v>0</v>
      </c>
      <c r="DP16" s="158">
        <f>-1*IF(DP7&lt;='Inputs and Model Assumptions'!$D$5,'Inputs and Model Assumptions'!$E$25*(1+'Inputs and Model Assumptions'!$E$29)^(DP7-1)/12,0)</f>
        <v>0</v>
      </c>
      <c r="DQ16" s="158">
        <f>-1*IF(DQ7&lt;='Inputs and Model Assumptions'!$D$5,'Inputs and Model Assumptions'!$E$25*(1+'Inputs and Model Assumptions'!$E$29)^(DQ7-1)/12,0)</f>
        <v>0</v>
      </c>
      <c r="DR16" s="158">
        <f>-1*IF(DR7&lt;='Inputs and Model Assumptions'!$D$5,'Inputs and Model Assumptions'!$E$25*(1+'Inputs and Model Assumptions'!$E$29)^(DR7-1)/12,0)</f>
        <v>0</v>
      </c>
      <c r="DS16" s="158">
        <f>-1*IF(DS7&lt;='Inputs and Model Assumptions'!$D$5,'Inputs and Model Assumptions'!$E$25*(1+'Inputs and Model Assumptions'!$E$29)^(DS7-1)/12,0)</f>
        <v>0</v>
      </c>
      <c r="DT16" s="159">
        <f>-1*IF(DT7&lt;='Inputs and Model Assumptions'!$D$5,'Inputs and Model Assumptions'!$E$25*(1+'Inputs and Model Assumptions'!$E$29)^(DT7-1)/12,0)</f>
        <v>0</v>
      </c>
    </row>
    <row r="17" spans="1:124" s="138" customFormat="1" ht="15.5" customHeight="1" outlineLevel="1" x14ac:dyDescent="0.2">
      <c r="A17" s="408"/>
      <c r="B17" s="72" t="s">
        <v>21</v>
      </c>
      <c r="C17" s="166">
        <f t="shared" si="12"/>
        <v>-90000</v>
      </c>
      <c r="D17" s="175">
        <f>-1*IF(D7='Inputs and Model Assumptions'!$D$5,'Inputs and Model Assumptions'!$E$34,0)</f>
        <v>0</v>
      </c>
      <c r="E17" s="158">
        <f>-1*IF(E7='Inputs and Model Assumptions'!$D$5,'Inputs and Model Assumptions'!$E$34,0)</f>
        <v>0</v>
      </c>
      <c r="F17" s="158">
        <f>-1*IF(F7='Inputs and Model Assumptions'!$D$5,'Inputs and Model Assumptions'!$E$34,0)</f>
        <v>0</v>
      </c>
      <c r="G17" s="158">
        <f>-1*IF(G7='Inputs and Model Assumptions'!$D$5,'Inputs and Model Assumptions'!$E$34,0)</f>
        <v>0</v>
      </c>
      <c r="H17" s="158">
        <f>-1*IF(H7='Inputs and Model Assumptions'!$D$5,'Inputs and Model Assumptions'!$E$34,0)</f>
        <v>0</v>
      </c>
      <c r="I17" s="158">
        <f>-1*IF(I7='Inputs and Model Assumptions'!$D$5,'Inputs and Model Assumptions'!$E$34,0)</f>
        <v>0</v>
      </c>
      <c r="J17" s="158">
        <f>-1*IF(J7='Inputs and Model Assumptions'!$D$5,'Inputs and Model Assumptions'!$E$34,0)</f>
        <v>0</v>
      </c>
      <c r="K17" s="158">
        <f>-1*IF(K7='Inputs and Model Assumptions'!$D$5,'Inputs and Model Assumptions'!$E$34,0)</f>
        <v>0</v>
      </c>
      <c r="L17" s="158">
        <f>-1*IF(L7='Inputs and Model Assumptions'!$D$5,'Inputs and Model Assumptions'!$E$34,0)</f>
        <v>0</v>
      </c>
      <c r="M17" s="158">
        <f>-1*IF(M7='Inputs and Model Assumptions'!$D$5,'Inputs and Model Assumptions'!$E$34,0)</f>
        <v>0</v>
      </c>
      <c r="N17" s="158">
        <f>-1*IF(N7='Inputs and Model Assumptions'!$D$5,'Inputs and Model Assumptions'!$E$34,0)</f>
        <v>0</v>
      </c>
      <c r="O17" s="158">
        <f>-1*IF(O7='Inputs and Model Assumptions'!$D$5,'Inputs and Model Assumptions'!$E$34,0)</f>
        <v>0</v>
      </c>
      <c r="P17" s="158">
        <f>-1*IF(P7='Inputs and Model Assumptions'!$D$5,'Inputs and Model Assumptions'!$E$34,0)</f>
        <v>0</v>
      </c>
      <c r="Q17" s="158">
        <f>-1*IF(Q7='Inputs and Model Assumptions'!$D$5,'Inputs and Model Assumptions'!$E$34,0)</f>
        <v>0</v>
      </c>
      <c r="R17" s="158">
        <f>-1*IF(R7='Inputs and Model Assumptions'!$D$5,'Inputs and Model Assumptions'!$E$34,0)</f>
        <v>0</v>
      </c>
      <c r="S17" s="158">
        <f>-1*IF(S7='Inputs and Model Assumptions'!$D$5,'Inputs and Model Assumptions'!$E$34,0)</f>
        <v>0</v>
      </c>
      <c r="T17" s="158">
        <f>-1*IF(T7='Inputs and Model Assumptions'!$D$5,'Inputs and Model Assumptions'!$E$34,0)</f>
        <v>0</v>
      </c>
      <c r="U17" s="158">
        <f>-1*IF(U7='Inputs and Model Assumptions'!$D$5,'Inputs and Model Assumptions'!$E$34,0)</f>
        <v>0</v>
      </c>
      <c r="V17" s="158">
        <f>-1*IF(V7='Inputs and Model Assumptions'!$D$5,'Inputs and Model Assumptions'!$E$34,0)</f>
        <v>0</v>
      </c>
      <c r="W17" s="158">
        <f>-1*IF(W7='Inputs and Model Assumptions'!$D$5,'Inputs and Model Assumptions'!$E$34,0)</f>
        <v>0</v>
      </c>
      <c r="X17" s="158">
        <f>-1*IF(X7='Inputs and Model Assumptions'!$D$5,'Inputs and Model Assumptions'!$E$34,0)</f>
        <v>0</v>
      </c>
      <c r="Y17" s="158">
        <f>-1*IF(Y7='Inputs and Model Assumptions'!$D$5,'Inputs and Model Assumptions'!$E$34,0)</f>
        <v>0</v>
      </c>
      <c r="Z17" s="158">
        <f>-1*IF(Z7='Inputs and Model Assumptions'!$D$5,'Inputs and Model Assumptions'!$E$34,0)</f>
        <v>0</v>
      </c>
      <c r="AA17" s="158">
        <f>-1*IF(AA7='Inputs and Model Assumptions'!$D$5,'Inputs and Model Assumptions'!$E$34,0)</f>
        <v>0</v>
      </c>
      <c r="AB17" s="158">
        <f>-1*IF(AB7='Inputs and Model Assumptions'!$D$5,'Inputs and Model Assumptions'!$E$34,0)</f>
        <v>0</v>
      </c>
      <c r="AC17" s="158">
        <f>-1*IF(AC7='Inputs and Model Assumptions'!$D$5,'Inputs and Model Assumptions'!$E$34,0)</f>
        <v>0</v>
      </c>
      <c r="AD17" s="158">
        <f>-1*IF(AD7='Inputs and Model Assumptions'!$D$5,'Inputs and Model Assumptions'!$E$34,0)</f>
        <v>0</v>
      </c>
      <c r="AE17" s="158">
        <f>-1*IF(AE7='Inputs and Model Assumptions'!$D$5,'Inputs and Model Assumptions'!$E$34,0)</f>
        <v>0</v>
      </c>
      <c r="AF17" s="158">
        <f>-1*IF(AF7='Inputs and Model Assumptions'!$D$5,'Inputs and Model Assumptions'!$E$34,0)</f>
        <v>0</v>
      </c>
      <c r="AG17" s="158">
        <f>-1*IF(AG7='Inputs and Model Assumptions'!$D$5,'Inputs and Model Assumptions'!$E$34,0)</f>
        <v>0</v>
      </c>
      <c r="AH17" s="158">
        <f>-1*IF(AH7='Inputs and Model Assumptions'!$D$5,'Inputs and Model Assumptions'!$E$34,0)</f>
        <v>0</v>
      </c>
      <c r="AI17" s="158">
        <f>-1*IF(AI7='Inputs and Model Assumptions'!$D$5,'Inputs and Model Assumptions'!$E$34,0)</f>
        <v>0</v>
      </c>
      <c r="AJ17" s="158">
        <f>-1*IF(AJ7='Inputs and Model Assumptions'!$D$5,'Inputs and Model Assumptions'!$E$34,0)</f>
        <v>0</v>
      </c>
      <c r="AK17" s="158">
        <f>-1*IF(AK7='Inputs and Model Assumptions'!$D$5,'Inputs and Model Assumptions'!$E$34,0)</f>
        <v>0</v>
      </c>
      <c r="AL17" s="158">
        <f>-1*IF(AL7='Inputs and Model Assumptions'!$D$5,'Inputs and Model Assumptions'!$E$34,0)</f>
        <v>0</v>
      </c>
      <c r="AM17" s="158">
        <f>-1*IF(AM7='Inputs and Model Assumptions'!$D$5,'Inputs and Model Assumptions'!$E$34,0)</f>
        <v>0</v>
      </c>
      <c r="AN17" s="158">
        <f>-1*IF(AN7='Inputs and Model Assumptions'!$D$5,'Inputs and Model Assumptions'!$E$34,0)</f>
        <v>0</v>
      </c>
      <c r="AO17" s="158">
        <f>-1*IF(AO7='Inputs and Model Assumptions'!$D$5,'Inputs and Model Assumptions'!$E$34,0)</f>
        <v>0</v>
      </c>
      <c r="AP17" s="158">
        <f>-1*IF(AP7='Inputs and Model Assumptions'!$D$5,'Inputs and Model Assumptions'!$E$34,0)</f>
        <v>0</v>
      </c>
      <c r="AQ17" s="158">
        <f>-1*IF(AQ7='Inputs and Model Assumptions'!$D$5,'Inputs and Model Assumptions'!$E$34,0)</f>
        <v>0</v>
      </c>
      <c r="AR17" s="158">
        <f>-1*IF(AR7='Inputs and Model Assumptions'!$D$5,'Inputs and Model Assumptions'!$E$34,0)</f>
        <v>0</v>
      </c>
      <c r="AS17" s="158">
        <f>-1*IF(AS7='Inputs and Model Assumptions'!$D$5,'Inputs and Model Assumptions'!$E$34,0)</f>
        <v>0</v>
      </c>
      <c r="AT17" s="158">
        <f>-1*IF(AT7='Inputs and Model Assumptions'!$D$5,'Inputs and Model Assumptions'!$E$34,0)</f>
        <v>0</v>
      </c>
      <c r="AU17" s="158">
        <f>-1*IF(AU7='Inputs and Model Assumptions'!$D$5,'Inputs and Model Assumptions'!$E$34,0)</f>
        <v>0</v>
      </c>
      <c r="AV17" s="158">
        <f>-1*IF(AV7='Inputs and Model Assumptions'!$D$5,'Inputs and Model Assumptions'!$E$34,0)</f>
        <v>0</v>
      </c>
      <c r="AW17" s="158">
        <f>-1*IF(AW7='Inputs and Model Assumptions'!$D$5,'Inputs and Model Assumptions'!$E$34,0)</f>
        <v>0</v>
      </c>
      <c r="AX17" s="158">
        <f>-1*IF(AX7='Inputs and Model Assumptions'!$D$5,'Inputs and Model Assumptions'!$E$34,0)</f>
        <v>0</v>
      </c>
      <c r="AY17" s="158">
        <f>-1*IF(AY7='Inputs and Model Assumptions'!$D$5,'Inputs and Model Assumptions'!$E$34,0)</f>
        <v>0</v>
      </c>
      <c r="AZ17" s="158">
        <f>-1*IF(AZ7='Inputs and Model Assumptions'!$D$5,'Inputs and Model Assumptions'!$E$34,0)</f>
        <v>0</v>
      </c>
      <c r="BA17" s="158">
        <f>-1*IF(BA7='Inputs and Model Assumptions'!$D$5,'Inputs and Model Assumptions'!$E$34,0)</f>
        <v>0</v>
      </c>
      <c r="BB17" s="158">
        <f>-1*IF(BB7='Inputs and Model Assumptions'!$D$5,'Inputs and Model Assumptions'!$E$34,0)</f>
        <v>0</v>
      </c>
      <c r="BC17" s="158">
        <f>-1*IF(BC7='Inputs and Model Assumptions'!$D$5,'Inputs and Model Assumptions'!$E$34,0)</f>
        <v>0</v>
      </c>
      <c r="BD17" s="158">
        <f>-1*IF(BD7='Inputs and Model Assumptions'!$D$5,'Inputs and Model Assumptions'!$E$34,0)</f>
        <v>0</v>
      </c>
      <c r="BE17" s="158">
        <f>-1*IF(BE7='Inputs and Model Assumptions'!$D$5,'Inputs and Model Assumptions'!$E$34,0)</f>
        <v>0</v>
      </c>
      <c r="BF17" s="158">
        <f>-1*IF(BF7='Inputs and Model Assumptions'!$D$5,'Inputs and Model Assumptions'!$E$34,0)</f>
        <v>0</v>
      </c>
      <c r="BG17" s="158">
        <f>-1*IF(BG7='Inputs and Model Assumptions'!$D$5,'Inputs and Model Assumptions'!$E$34,0)</f>
        <v>0</v>
      </c>
      <c r="BH17" s="158">
        <f>-1*IF(BH7='Inputs and Model Assumptions'!$D$5,'Inputs and Model Assumptions'!$E$34,0)</f>
        <v>0</v>
      </c>
      <c r="BI17" s="158">
        <f>-1*IF(BI7='Inputs and Model Assumptions'!$D$5,'Inputs and Model Assumptions'!$E$34,0)</f>
        <v>0</v>
      </c>
      <c r="BJ17" s="158">
        <f>-1*IF(BJ7='Inputs and Model Assumptions'!$D$5,'Inputs and Model Assumptions'!$E$34,0)</f>
        <v>0</v>
      </c>
      <c r="BK17" s="158">
        <f>-1*IF(BK7='Inputs and Model Assumptions'!$D$5,'Inputs and Model Assumptions'!$E$34,0)</f>
        <v>0</v>
      </c>
      <c r="BL17" s="158">
        <f>-1*IF(BL7='Inputs and Model Assumptions'!$D$5,'Inputs and Model Assumptions'!$E$34,0)</f>
        <v>0</v>
      </c>
      <c r="BM17" s="158">
        <f>-1*IF(BM7='Inputs and Model Assumptions'!$D$5,'Inputs and Model Assumptions'!$E$34,0)</f>
        <v>0</v>
      </c>
      <c r="BN17" s="158">
        <f>-1*IF(BN7='Inputs and Model Assumptions'!$D$5,'Inputs and Model Assumptions'!$E$34,0)</f>
        <v>0</v>
      </c>
      <c r="BO17" s="158">
        <f>-1*IF(BO7='Inputs and Model Assumptions'!$D$5,'Inputs and Model Assumptions'!$E$34,0)</f>
        <v>0</v>
      </c>
      <c r="BP17" s="158">
        <f>-1*IF(BP7='Inputs and Model Assumptions'!$D$5,'Inputs and Model Assumptions'!$E$34,0)</f>
        <v>0</v>
      </c>
      <c r="BQ17" s="158">
        <f>-1*IF(BQ7='Inputs and Model Assumptions'!$D$5,'Inputs and Model Assumptions'!$E$34,0)</f>
        <v>0</v>
      </c>
      <c r="BR17" s="158">
        <f>-1*IF(BR7='Inputs and Model Assumptions'!$D$5,'Inputs and Model Assumptions'!$E$34,0)</f>
        <v>0</v>
      </c>
      <c r="BS17" s="158">
        <f>-1*IF(BS7='Inputs and Model Assumptions'!$D$5,'Inputs and Model Assumptions'!$E$34,0)</f>
        <v>0</v>
      </c>
      <c r="BT17" s="158">
        <f>-1*IF(BT7='Inputs and Model Assumptions'!$D$5,'Inputs and Model Assumptions'!$E$34,0)</f>
        <v>0</v>
      </c>
      <c r="BU17" s="158">
        <f>-1*IF(BU7='Inputs and Model Assumptions'!$D$5,'Inputs and Model Assumptions'!$E$34,0)</f>
        <v>0</v>
      </c>
      <c r="BV17" s="158">
        <f>-1*IF(BV7='Inputs and Model Assumptions'!$D$5,'Inputs and Model Assumptions'!$E$34,0)</f>
        <v>0</v>
      </c>
      <c r="BW17" s="158">
        <f>-1*IF(BW7='Inputs and Model Assumptions'!$D$5,'Inputs and Model Assumptions'!$E$34,0)</f>
        <v>0</v>
      </c>
      <c r="BX17" s="158">
        <f>-1*IF(BX7='Inputs and Model Assumptions'!$D$5,'Inputs and Model Assumptions'!$E$34,0)</f>
        <v>0</v>
      </c>
      <c r="BY17" s="158">
        <f>-1*IF(BY7='Inputs and Model Assumptions'!$D$5,'Inputs and Model Assumptions'!$E$34,0)</f>
        <v>0</v>
      </c>
      <c r="BZ17" s="158">
        <f>-1*IF(BZ7='Inputs and Model Assumptions'!$D$5,'Inputs and Model Assumptions'!$E$34,0)</f>
        <v>0</v>
      </c>
      <c r="CA17" s="158">
        <f>-1*IF(CA7='Inputs and Model Assumptions'!$D$5,'Inputs and Model Assumptions'!$E$34,0)</f>
        <v>0</v>
      </c>
      <c r="CB17" s="158">
        <f>-1*IF(CB7='Inputs and Model Assumptions'!$D$5,'Inputs and Model Assumptions'!$E$34,0)</f>
        <v>0</v>
      </c>
      <c r="CC17" s="158">
        <f>-1*IF(CC7='Inputs and Model Assumptions'!$D$5,'Inputs and Model Assumptions'!$E$34,0)</f>
        <v>0</v>
      </c>
      <c r="CD17" s="158">
        <f>-1*IF(CD7='Inputs and Model Assumptions'!$D$5,'Inputs and Model Assumptions'!$E$34,0)</f>
        <v>0</v>
      </c>
      <c r="CE17" s="158">
        <f>-1*IF(CE7='Inputs and Model Assumptions'!$D$5,'Inputs and Model Assumptions'!$E$34,0)</f>
        <v>0</v>
      </c>
      <c r="CF17" s="158">
        <f>-1*IF(CF7='Inputs and Model Assumptions'!$D$5,'Inputs and Model Assumptions'!$E$34,0)</f>
        <v>0</v>
      </c>
      <c r="CG17" s="158">
        <f>-1*IF(CG7='Inputs and Model Assumptions'!$D$5,'Inputs and Model Assumptions'!$E$34,0)</f>
        <v>0</v>
      </c>
      <c r="CH17" s="158">
        <f>-1*IF(CH7='Inputs and Model Assumptions'!$D$5,'Inputs and Model Assumptions'!$E$34,0)</f>
        <v>0</v>
      </c>
      <c r="CI17" s="158">
        <f>-1*IF(CI7='Inputs and Model Assumptions'!$D$5,'Inputs and Model Assumptions'!$E$34,0)</f>
        <v>0</v>
      </c>
      <c r="CJ17" s="158">
        <f>-1*IF(CJ7='Inputs and Model Assumptions'!$D$5,'Inputs and Model Assumptions'!$E$34,0)</f>
        <v>0</v>
      </c>
      <c r="CK17" s="158">
        <f>-1*IF(CK7='Inputs and Model Assumptions'!$D$5,'Inputs and Model Assumptions'!$E$34,0)</f>
        <v>0</v>
      </c>
      <c r="CL17" s="158">
        <f>-1*IF(CL7='Inputs and Model Assumptions'!$D$5,'Inputs and Model Assumptions'!$E$34,0)</f>
        <v>0</v>
      </c>
      <c r="CM17" s="158">
        <f>-1*IF(CM7='Inputs and Model Assumptions'!$D$5,'Inputs and Model Assumptions'!$E$34,0)</f>
        <v>0</v>
      </c>
      <c r="CN17" s="158">
        <f>-1*IF(CN7='Inputs and Model Assumptions'!$D$5,'Inputs and Model Assumptions'!$E$34,0)</f>
        <v>0</v>
      </c>
      <c r="CO17" s="158">
        <f>-1*IF(CO7='Inputs and Model Assumptions'!$D$5,'Inputs and Model Assumptions'!$E$34,0)</f>
        <v>0</v>
      </c>
      <c r="CP17" s="158">
        <f>-1*IF(CP7='Inputs and Model Assumptions'!$D$5,'Inputs and Model Assumptions'!$E$34,0)</f>
        <v>0</v>
      </c>
      <c r="CQ17" s="158">
        <f>-1*IF(CQ7='Inputs and Model Assumptions'!$D$5,'Inputs and Model Assumptions'!$E$34,0)</f>
        <v>0</v>
      </c>
      <c r="CR17" s="158">
        <f>-1*IF(CR7='Inputs and Model Assumptions'!$D$5,'Inputs and Model Assumptions'!$E$34,0)</f>
        <v>0</v>
      </c>
      <c r="CS17" s="158">
        <f>-1*IF(CS7='Inputs and Model Assumptions'!$D$5,'Inputs and Model Assumptions'!$E$34,0)</f>
        <v>0</v>
      </c>
      <c r="CT17" s="158">
        <f>-1*IF(CT7='Inputs and Model Assumptions'!$D$5,'Inputs and Model Assumptions'!$E$34,0)</f>
        <v>0</v>
      </c>
      <c r="CU17" s="158">
        <f>-1*IF(CU7='Inputs and Model Assumptions'!$D$5,'Inputs and Model Assumptions'!$E$34,0)</f>
        <v>0</v>
      </c>
      <c r="CV17" s="158">
        <f>-1*IF(CV7='Inputs and Model Assumptions'!$D$5,'Inputs and Model Assumptions'!$E$34,0)</f>
        <v>0</v>
      </c>
      <c r="CW17" s="158">
        <f>-1*IF(CW7='Inputs and Model Assumptions'!$D$5,'Inputs and Model Assumptions'!$E$34,0)</f>
        <v>0</v>
      </c>
      <c r="CX17" s="158">
        <f>-1*IF(CX7='Inputs and Model Assumptions'!$D$5,'Inputs and Model Assumptions'!$E$34,0)</f>
        <v>0</v>
      </c>
      <c r="CY17" s="158">
        <f>-1*IF(CY7='Inputs and Model Assumptions'!$D$5,'Inputs and Model Assumptions'!$E$34,0)</f>
        <v>0</v>
      </c>
      <c r="CZ17" s="158">
        <f>-1*IF(CZ7='Inputs and Model Assumptions'!$D$5,'Inputs and Model Assumptions'!$E$34,0)</f>
        <v>0</v>
      </c>
      <c r="DA17" s="158">
        <f>-1*IF(DA7='Inputs and Model Assumptions'!$D$5,'Inputs and Model Assumptions'!$E$34,0)</f>
        <v>0</v>
      </c>
      <c r="DB17" s="158">
        <f>-1*IF(DB7='Inputs and Model Assumptions'!$D$5,'Inputs and Model Assumptions'!$E$34,0)</f>
        <v>0</v>
      </c>
      <c r="DC17" s="158">
        <f>-1*IF(DC7='Inputs and Model Assumptions'!$D$5,'Inputs and Model Assumptions'!$E$34,0)</f>
        <v>0</v>
      </c>
      <c r="DD17" s="158">
        <f>-1*IF(DD7='Inputs and Model Assumptions'!$D$5,'Inputs and Model Assumptions'!$E$34,0)</f>
        <v>0</v>
      </c>
      <c r="DE17" s="158">
        <f>-1*IF(DE7='Inputs and Model Assumptions'!$D$5,'Inputs and Model Assumptions'!$E$34,0)</f>
        <v>0</v>
      </c>
      <c r="DF17" s="158">
        <f>-1*IF(DF7='Inputs and Model Assumptions'!$D$5,'Inputs and Model Assumptions'!$E$34,0)</f>
        <v>0</v>
      </c>
      <c r="DG17" s="158">
        <f>-1*IF(DG7='Inputs and Model Assumptions'!$D$5,'Inputs and Model Assumptions'!$E$34,0)</f>
        <v>0</v>
      </c>
      <c r="DH17" s="158">
        <f>-1*IF(DH7='Inputs and Model Assumptions'!$D$5,'Inputs and Model Assumptions'!$E$34,0)</f>
        <v>0</v>
      </c>
      <c r="DI17" s="158">
        <f>-1*IF(DI7='Inputs and Model Assumptions'!$D$5,'Inputs and Model Assumptions'!$E$34,0)</f>
        <v>0</v>
      </c>
      <c r="DJ17" s="158">
        <f>-1*IF(DJ7='Inputs and Model Assumptions'!$D$5,'Inputs and Model Assumptions'!$E$34,0)</f>
        <v>-90000</v>
      </c>
      <c r="DK17" s="158">
        <f>-1*IF(DK7='Inputs and Model Assumptions'!$D$5,'Inputs and Model Assumptions'!$E$34,0)</f>
        <v>0</v>
      </c>
      <c r="DL17" s="158">
        <f>-1*IF(DL7='Inputs and Model Assumptions'!$D$5,'Inputs and Model Assumptions'!$E$34,0)</f>
        <v>0</v>
      </c>
      <c r="DM17" s="158">
        <f>-1*IF(DM7='Inputs and Model Assumptions'!$D$5,'Inputs and Model Assumptions'!$E$34,0)</f>
        <v>0</v>
      </c>
      <c r="DN17" s="158">
        <f>-1*IF(DN7='Inputs and Model Assumptions'!$D$5,'Inputs and Model Assumptions'!$E$34,0)</f>
        <v>0</v>
      </c>
      <c r="DO17" s="158">
        <f>-1*IF(DO7='Inputs and Model Assumptions'!$D$5,'Inputs and Model Assumptions'!$E$34,0)</f>
        <v>0</v>
      </c>
      <c r="DP17" s="158">
        <f>-1*IF(DP7='Inputs and Model Assumptions'!$D$5,'Inputs and Model Assumptions'!$E$34,0)</f>
        <v>0</v>
      </c>
      <c r="DQ17" s="158">
        <f>-1*IF(DQ7='Inputs and Model Assumptions'!$D$5,'Inputs and Model Assumptions'!$E$34,0)</f>
        <v>0</v>
      </c>
      <c r="DR17" s="158">
        <f>-1*IF(DR7='Inputs and Model Assumptions'!$D$5,'Inputs and Model Assumptions'!$E$34,0)</f>
        <v>0</v>
      </c>
      <c r="DS17" s="158">
        <f>-1*IF(DS7='Inputs and Model Assumptions'!$D$5,'Inputs and Model Assumptions'!$E$34,0)</f>
        <v>0</v>
      </c>
      <c r="DT17" s="159">
        <f>-1*IF(DT7='Inputs and Model Assumptions'!$D$5,'Inputs and Model Assumptions'!$E$34,0)</f>
        <v>0</v>
      </c>
    </row>
    <row r="18" spans="1:124" s="138" customFormat="1" ht="15.5" customHeight="1" outlineLevel="1" x14ac:dyDescent="0.2">
      <c r="A18" s="408"/>
      <c r="B18" s="72" t="s">
        <v>49</v>
      </c>
      <c r="C18" s="166">
        <f t="shared" si="12"/>
        <v>-3147760</v>
      </c>
      <c r="D18" s="175">
        <v>0</v>
      </c>
      <c r="E18" s="158">
        <f>-1*IF(E7&lt;='Inputs and Model Assumptions'!$D$5,'Inputs and Model Assumptions'!$D$62/12,0)</f>
        <v>-28616</v>
      </c>
      <c r="F18" s="158">
        <f>-1*IF(F7&lt;='Inputs and Model Assumptions'!$D$5,'Inputs and Model Assumptions'!$D$62/12,0)</f>
        <v>-28616</v>
      </c>
      <c r="G18" s="158">
        <f>-1*IF(G7&lt;='Inputs and Model Assumptions'!$D$5,'Inputs and Model Assumptions'!$D$62/12,0)</f>
        <v>-28616</v>
      </c>
      <c r="H18" s="158">
        <f>-1*IF(H7&lt;='Inputs and Model Assumptions'!$D$5,'Inputs and Model Assumptions'!$D$62/12,0)</f>
        <v>-28616</v>
      </c>
      <c r="I18" s="158">
        <f>-1*IF(I7&lt;='Inputs and Model Assumptions'!$D$5,'Inputs and Model Assumptions'!$D$62/12,0)</f>
        <v>-28616</v>
      </c>
      <c r="J18" s="158">
        <f>-1*IF(J7&lt;='Inputs and Model Assumptions'!$D$5,'Inputs and Model Assumptions'!$D$62/12,0)</f>
        <v>-28616</v>
      </c>
      <c r="K18" s="158">
        <f>-1*IF(K7&lt;='Inputs and Model Assumptions'!$D$5,'Inputs and Model Assumptions'!$D$62/12,0)</f>
        <v>-28616</v>
      </c>
      <c r="L18" s="158">
        <f>-1*IF(L7&lt;='Inputs and Model Assumptions'!$D$5,'Inputs and Model Assumptions'!$D$62/12,0)</f>
        <v>-28616</v>
      </c>
      <c r="M18" s="158">
        <f>-1*IF(M7&lt;='Inputs and Model Assumptions'!$D$5,'Inputs and Model Assumptions'!$D$62/12,0)</f>
        <v>-28616</v>
      </c>
      <c r="N18" s="158">
        <f>-1*IF(N7&lt;='Inputs and Model Assumptions'!$D$5,'Inputs and Model Assumptions'!$D$62/12,0)</f>
        <v>-28616</v>
      </c>
      <c r="O18" s="158">
        <f>-1*IF(O7&lt;='Inputs and Model Assumptions'!$D$5,'Inputs and Model Assumptions'!$D$62/12,0)</f>
        <v>-28616</v>
      </c>
      <c r="P18" s="158">
        <f>-1*IF(P7&lt;='Inputs and Model Assumptions'!$D$5,'Inputs and Model Assumptions'!$D$62/12,0)</f>
        <v>-28616</v>
      </c>
      <c r="Q18" s="158">
        <f>-1*IF(Q7&lt;='Inputs and Model Assumptions'!$D$5,'Inputs and Model Assumptions'!$D$62/12,0)</f>
        <v>-28616</v>
      </c>
      <c r="R18" s="158">
        <f>-1*IF(R7&lt;='Inputs and Model Assumptions'!$D$5,'Inputs and Model Assumptions'!$D$62/12,0)</f>
        <v>-28616</v>
      </c>
      <c r="S18" s="158">
        <f>-1*IF(S7&lt;='Inputs and Model Assumptions'!$D$5,'Inputs and Model Assumptions'!$D$62/12,0)</f>
        <v>-28616</v>
      </c>
      <c r="T18" s="158">
        <f>-1*IF(T7&lt;='Inputs and Model Assumptions'!$D$5,'Inputs and Model Assumptions'!$D$62/12,0)</f>
        <v>-28616</v>
      </c>
      <c r="U18" s="158">
        <f>-1*IF(U7&lt;='Inputs and Model Assumptions'!$D$5,'Inputs and Model Assumptions'!$D$62/12,0)</f>
        <v>-28616</v>
      </c>
      <c r="V18" s="158">
        <f>-1*IF(V7&lt;='Inputs and Model Assumptions'!$D$5,'Inputs and Model Assumptions'!$D$62/12,0)</f>
        <v>-28616</v>
      </c>
      <c r="W18" s="158">
        <f>-1*IF(W7&lt;='Inputs and Model Assumptions'!$D$5,'Inputs and Model Assumptions'!$D$62/12,0)</f>
        <v>-28616</v>
      </c>
      <c r="X18" s="158">
        <f>-1*IF(X7&lt;='Inputs and Model Assumptions'!$D$5,'Inputs and Model Assumptions'!$D$62/12,0)</f>
        <v>-28616</v>
      </c>
      <c r="Y18" s="158">
        <f>-1*IF(Y7&lt;='Inputs and Model Assumptions'!$D$5,'Inputs and Model Assumptions'!$D$62/12,0)</f>
        <v>-28616</v>
      </c>
      <c r="Z18" s="158">
        <f>-1*IF(Z7&lt;='Inputs and Model Assumptions'!$D$5,'Inputs and Model Assumptions'!$D$62/12,0)</f>
        <v>-28616</v>
      </c>
      <c r="AA18" s="158">
        <f>-1*IF(AA7&lt;='Inputs and Model Assumptions'!$D$5,'Inputs and Model Assumptions'!$D$62/12,0)</f>
        <v>-28616</v>
      </c>
      <c r="AB18" s="158">
        <f>-1*IF(AB7&lt;='Inputs and Model Assumptions'!$D$5,'Inputs and Model Assumptions'!$D$62/12,0)</f>
        <v>-28616</v>
      </c>
      <c r="AC18" s="158">
        <f>-1*IF(AC7&lt;='Inputs and Model Assumptions'!$D$5,'Inputs and Model Assumptions'!$D$62/12,0)</f>
        <v>-28616</v>
      </c>
      <c r="AD18" s="158">
        <f>-1*IF(AD7&lt;='Inputs and Model Assumptions'!$D$5,'Inputs and Model Assumptions'!$D$62/12,0)</f>
        <v>-28616</v>
      </c>
      <c r="AE18" s="158">
        <f>-1*IF(AE7&lt;='Inputs and Model Assumptions'!$D$5,'Inputs and Model Assumptions'!$D$62/12,0)</f>
        <v>-28616</v>
      </c>
      <c r="AF18" s="158">
        <f>-1*IF(AF7&lt;='Inputs and Model Assumptions'!$D$5,'Inputs and Model Assumptions'!$D$62/12,0)</f>
        <v>-28616</v>
      </c>
      <c r="AG18" s="158">
        <f>-1*IF(AG7&lt;='Inputs and Model Assumptions'!$D$5,'Inputs and Model Assumptions'!$D$62/12,0)</f>
        <v>-28616</v>
      </c>
      <c r="AH18" s="158">
        <f>-1*IF(AH7&lt;='Inputs and Model Assumptions'!$D$5,'Inputs and Model Assumptions'!$D$62/12,0)</f>
        <v>-28616</v>
      </c>
      <c r="AI18" s="158">
        <f>-1*IF(AI7&lt;='Inputs and Model Assumptions'!$D$5,'Inputs and Model Assumptions'!$D$62/12,0)</f>
        <v>-28616</v>
      </c>
      <c r="AJ18" s="158">
        <f>-1*IF(AJ7&lt;='Inputs and Model Assumptions'!$D$5,'Inputs and Model Assumptions'!$D$62/12,0)</f>
        <v>-28616</v>
      </c>
      <c r="AK18" s="158">
        <f>-1*IF(AK7&lt;='Inputs and Model Assumptions'!$D$5,'Inputs and Model Assumptions'!$D$62/12,0)</f>
        <v>-28616</v>
      </c>
      <c r="AL18" s="158">
        <f>-1*IF(AL7&lt;='Inputs and Model Assumptions'!$D$5,'Inputs and Model Assumptions'!$D$62/12,0)</f>
        <v>-28616</v>
      </c>
      <c r="AM18" s="158">
        <f>-1*IF(AM7&lt;='Inputs and Model Assumptions'!$D$5,'Inputs and Model Assumptions'!$D$62/12,0)</f>
        <v>-28616</v>
      </c>
      <c r="AN18" s="158">
        <f>-1*IF(AN7&lt;='Inputs and Model Assumptions'!$D$5,'Inputs and Model Assumptions'!$D$62/12,0)</f>
        <v>-28616</v>
      </c>
      <c r="AO18" s="158">
        <f>-1*IF(AO7&lt;='Inputs and Model Assumptions'!$D$5,'Inputs and Model Assumptions'!$D$62/12,0)</f>
        <v>-28616</v>
      </c>
      <c r="AP18" s="158">
        <f>-1*IF(AP7&lt;='Inputs and Model Assumptions'!$D$5,'Inputs and Model Assumptions'!$D$62/12,0)</f>
        <v>-28616</v>
      </c>
      <c r="AQ18" s="158">
        <f>-1*IF(AQ7&lt;='Inputs and Model Assumptions'!$D$5,'Inputs and Model Assumptions'!$D$62/12,0)</f>
        <v>-28616</v>
      </c>
      <c r="AR18" s="158">
        <f>-1*IF(AR7&lt;='Inputs and Model Assumptions'!$D$5,'Inputs and Model Assumptions'!$D$62/12,0)</f>
        <v>-28616</v>
      </c>
      <c r="AS18" s="158">
        <f>-1*IF(AS7&lt;='Inputs and Model Assumptions'!$D$5,'Inputs and Model Assumptions'!$D$62/12,0)</f>
        <v>-28616</v>
      </c>
      <c r="AT18" s="158">
        <f>-1*IF(AT7&lt;='Inputs and Model Assumptions'!$D$5,'Inputs and Model Assumptions'!$D$62/12,0)</f>
        <v>-28616</v>
      </c>
      <c r="AU18" s="158">
        <f>-1*IF(AU7&lt;='Inputs and Model Assumptions'!$D$5,'Inputs and Model Assumptions'!$D$62/12,0)</f>
        <v>-28616</v>
      </c>
      <c r="AV18" s="158">
        <f>-1*IF(AV7&lt;='Inputs and Model Assumptions'!$D$5,'Inputs and Model Assumptions'!$D$62/12,0)</f>
        <v>-28616</v>
      </c>
      <c r="AW18" s="158">
        <f>-1*IF(AW7&lt;='Inputs and Model Assumptions'!$D$5,'Inputs and Model Assumptions'!$D$62/12,0)</f>
        <v>-28616</v>
      </c>
      <c r="AX18" s="158">
        <f>-1*IF(AX7&lt;='Inputs and Model Assumptions'!$D$5,'Inputs and Model Assumptions'!$D$62/12,0)</f>
        <v>-28616</v>
      </c>
      <c r="AY18" s="158">
        <f>-1*IF(AY7&lt;='Inputs and Model Assumptions'!$D$5,'Inputs and Model Assumptions'!$D$62/12,0)</f>
        <v>-28616</v>
      </c>
      <c r="AZ18" s="158">
        <f>-1*IF(AZ7&lt;='Inputs and Model Assumptions'!$D$5,'Inputs and Model Assumptions'!$D$62/12,0)</f>
        <v>-28616</v>
      </c>
      <c r="BA18" s="158">
        <f>-1*IF(BA7&lt;='Inputs and Model Assumptions'!$D$5,'Inputs and Model Assumptions'!$D$62/12,0)</f>
        <v>-28616</v>
      </c>
      <c r="BB18" s="158">
        <f>-1*IF(BB7&lt;='Inputs and Model Assumptions'!$D$5,'Inputs and Model Assumptions'!$D$62/12,0)</f>
        <v>-28616</v>
      </c>
      <c r="BC18" s="158">
        <f>-1*IF(BC7&lt;='Inputs and Model Assumptions'!$D$5,'Inputs and Model Assumptions'!$D$62/12,0)</f>
        <v>-28616</v>
      </c>
      <c r="BD18" s="158">
        <f>-1*IF(BD7&lt;='Inputs and Model Assumptions'!$D$5,'Inputs and Model Assumptions'!$D$62/12,0)</f>
        <v>-28616</v>
      </c>
      <c r="BE18" s="158">
        <f>-1*IF(BE7&lt;='Inputs and Model Assumptions'!$D$5,'Inputs and Model Assumptions'!$D$62/12,0)</f>
        <v>-28616</v>
      </c>
      <c r="BF18" s="158">
        <f>-1*IF(BF7&lt;='Inputs and Model Assumptions'!$D$5,'Inputs and Model Assumptions'!$D$62/12,0)</f>
        <v>-28616</v>
      </c>
      <c r="BG18" s="158">
        <f>-1*IF(BG7&lt;='Inputs and Model Assumptions'!$D$5,'Inputs and Model Assumptions'!$D$62/12,0)</f>
        <v>-28616</v>
      </c>
      <c r="BH18" s="158">
        <f>-1*IF(BH7&lt;='Inputs and Model Assumptions'!$D$5,'Inputs and Model Assumptions'!$D$62/12,0)</f>
        <v>-28616</v>
      </c>
      <c r="BI18" s="158">
        <f>-1*IF(BI7&lt;='Inputs and Model Assumptions'!$D$5,'Inputs and Model Assumptions'!$D$62/12,0)</f>
        <v>-28616</v>
      </c>
      <c r="BJ18" s="158">
        <f>-1*IF(BJ7&lt;='Inputs and Model Assumptions'!$D$5,'Inputs and Model Assumptions'!$D$62/12,0)</f>
        <v>-28616</v>
      </c>
      <c r="BK18" s="158">
        <f>-1*IF(BK7&lt;='Inputs and Model Assumptions'!$D$5,'Inputs and Model Assumptions'!$D$62/12,0)</f>
        <v>-28616</v>
      </c>
      <c r="BL18" s="158">
        <f>-1*IF(BL7&lt;='Inputs and Model Assumptions'!$D$5,'Inputs and Model Assumptions'!$D$62/12,0)</f>
        <v>-28616</v>
      </c>
      <c r="BM18" s="158">
        <f>-1*IF(BM7&lt;='Inputs and Model Assumptions'!$D$5,'Inputs and Model Assumptions'!$D$62/12,0)</f>
        <v>-28616</v>
      </c>
      <c r="BN18" s="158">
        <f>-1*IF(BN7&lt;='Inputs and Model Assumptions'!$D$5,'Inputs and Model Assumptions'!$D$62/12,0)</f>
        <v>-28616</v>
      </c>
      <c r="BO18" s="158">
        <f>-1*IF(BO7&lt;='Inputs and Model Assumptions'!$D$5,'Inputs and Model Assumptions'!$D$62/12,0)</f>
        <v>-28616</v>
      </c>
      <c r="BP18" s="158">
        <f>-1*IF(BP7&lt;='Inputs and Model Assumptions'!$D$5,'Inputs and Model Assumptions'!$D$62/12,0)</f>
        <v>-28616</v>
      </c>
      <c r="BQ18" s="158">
        <f>-1*IF(BQ7&lt;='Inputs and Model Assumptions'!$D$5,'Inputs and Model Assumptions'!$D$62/12,0)</f>
        <v>-28616</v>
      </c>
      <c r="BR18" s="158">
        <f>-1*IF(BR7&lt;='Inputs and Model Assumptions'!$D$5,'Inputs and Model Assumptions'!$D$62/12,0)</f>
        <v>-28616</v>
      </c>
      <c r="BS18" s="158">
        <f>-1*IF(BS7&lt;='Inputs and Model Assumptions'!$D$5,'Inputs and Model Assumptions'!$D$62/12,0)</f>
        <v>-28616</v>
      </c>
      <c r="BT18" s="158">
        <f>-1*IF(BT7&lt;='Inputs and Model Assumptions'!$D$5,'Inputs and Model Assumptions'!$D$62/12,0)</f>
        <v>-28616</v>
      </c>
      <c r="BU18" s="158">
        <f>-1*IF(BU7&lt;='Inputs and Model Assumptions'!$D$5,'Inputs and Model Assumptions'!$D$62/12,0)</f>
        <v>-28616</v>
      </c>
      <c r="BV18" s="158">
        <f>-1*IF(BV7&lt;='Inputs and Model Assumptions'!$D$5,'Inputs and Model Assumptions'!$D$62/12,0)</f>
        <v>-28616</v>
      </c>
      <c r="BW18" s="158">
        <f>-1*IF(BW7&lt;='Inputs and Model Assumptions'!$D$5,'Inputs and Model Assumptions'!$D$62/12,0)</f>
        <v>-28616</v>
      </c>
      <c r="BX18" s="158">
        <f>-1*IF(BX7&lt;='Inputs and Model Assumptions'!$D$5,'Inputs and Model Assumptions'!$D$62/12,0)</f>
        <v>-28616</v>
      </c>
      <c r="BY18" s="158">
        <f>-1*IF(BY7&lt;='Inputs and Model Assumptions'!$D$5,'Inputs and Model Assumptions'!$D$62/12,0)</f>
        <v>-28616</v>
      </c>
      <c r="BZ18" s="158">
        <f>-1*IF(BZ7&lt;='Inputs and Model Assumptions'!$D$5,'Inputs and Model Assumptions'!$D$62/12,0)</f>
        <v>-28616</v>
      </c>
      <c r="CA18" s="158">
        <f>-1*IF(CA7&lt;='Inputs and Model Assumptions'!$D$5,'Inputs and Model Assumptions'!$D$62/12,0)</f>
        <v>-28616</v>
      </c>
      <c r="CB18" s="158">
        <f>-1*IF(CB7&lt;='Inputs and Model Assumptions'!$D$5,'Inputs and Model Assumptions'!$D$62/12,0)</f>
        <v>-28616</v>
      </c>
      <c r="CC18" s="158">
        <f>-1*IF(CC7&lt;='Inputs and Model Assumptions'!$D$5,'Inputs and Model Assumptions'!$D$62/12,0)</f>
        <v>-28616</v>
      </c>
      <c r="CD18" s="158">
        <f>-1*IF(CD7&lt;='Inputs and Model Assumptions'!$D$5,'Inputs and Model Assumptions'!$D$62/12,0)</f>
        <v>-28616</v>
      </c>
      <c r="CE18" s="158">
        <f>-1*IF(CE7&lt;='Inputs and Model Assumptions'!$D$5,'Inputs and Model Assumptions'!$D$62/12,0)</f>
        <v>-28616</v>
      </c>
      <c r="CF18" s="158">
        <f>-1*IF(CF7&lt;='Inputs and Model Assumptions'!$D$5,'Inputs and Model Assumptions'!$D$62/12,0)</f>
        <v>-28616</v>
      </c>
      <c r="CG18" s="158">
        <f>-1*IF(CG7&lt;='Inputs and Model Assumptions'!$D$5,'Inputs and Model Assumptions'!$D$62/12,0)</f>
        <v>-28616</v>
      </c>
      <c r="CH18" s="158">
        <f>-1*IF(CH7&lt;='Inputs and Model Assumptions'!$D$5,'Inputs and Model Assumptions'!$D$62/12,0)</f>
        <v>-28616</v>
      </c>
      <c r="CI18" s="158">
        <f>-1*IF(CI7&lt;='Inputs and Model Assumptions'!$D$5,'Inputs and Model Assumptions'!$D$62/12,0)</f>
        <v>-28616</v>
      </c>
      <c r="CJ18" s="158">
        <f>-1*IF(CJ7&lt;='Inputs and Model Assumptions'!$D$5,'Inputs and Model Assumptions'!$D$62/12,0)</f>
        <v>-28616</v>
      </c>
      <c r="CK18" s="158">
        <f>-1*IF(CK7&lt;='Inputs and Model Assumptions'!$D$5,'Inputs and Model Assumptions'!$D$62/12,0)</f>
        <v>-28616</v>
      </c>
      <c r="CL18" s="158">
        <f>-1*IF(CL7&lt;='Inputs and Model Assumptions'!$D$5,'Inputs and Model Assumptions'!$D$62/12,0)</f>
        <v>-28616</v>
      </c>
      <c r="CM18" s="158">
        <f>-1*IF(CM7&lt;='Inputs and Model Assumptions'!$D$5,'Inputs and Model Assumptions'!$D$62/12,0)</f>
        <v>-28616</v>
      </c>
      <c r="CN18" s="158">
        <f>-1*IF(CN7&lt;='Inputs and Model Assumptions'!$D$5,'Inputs and Model Assumptions'!$D$62/12,0)</f>
        <v>-28616</v>
      </c>
      <c r="CO18" s="158">
        <f>-1*IF(CO7&lt;='Inputs and Model Assumptions'!$D$5,'Inputs and Model Assumptions'!$D$62/12,0)</f>
        <v>-28616</v>
      </c>
      <c r="CP18" s="158">
        <f>-1*IF(CP7&lt;='Inputs and Model Assumptions'!$D$5,'Inputs and Model Assumptions'!$D$62/12,0)</f>
        <v>-28616</v>
      </c>
      <c r="CQ18" s="158">
        <f>-1*IF(CQ7&lt;='Inputs and Model Assumptions'!$D$5,'Inputs and Model Assumptions'!$D$62/12,0)</f>
        <v>-28616</v>
      </c>
      <c r="CR18" s="158">
        <f>-1*IF(CR7&lt;='Inputs and Model Assumptions'!$D$5,'Inputs and Model Assumptions'!$D$62/12,0)</f>
        <v>-28616</v>
      </c>
      <c r="CS18" s="158">
        <f>-1*IF(CS7&lt;='Inputs and Model Assumptions'!$D$5,'Inputs and Model Assumptions'!$D$62/12,0)</f>
        <v>-28616</v>
      </c>
      <c r="CT18" s="158">
        <f>-1*IF(CT7&lt;='Inputs and Model Assumptions'!$D$5,'Inputs and Model Assumptions'!$D$62/12,0)</f>
        <v>-28616</v>
      </c>
      <c r="CU18" s="158">
        <f>-1*IF(CU7&lt;='Inputs and Model Assumptions'!$D$5,'Inputs and Model Assumptions'!$D$62/12,0)</f>
        <v>-28616</v>
      </c>
      <c r="CV18" s="158">
        <f>-1*IF(CV7&lt;='Inputs and Model Assumptions'!$D$5,'Inputs and Model Assumptions'!$D$62/12,0)</f>
        <v>-28616</v>
      </c>
      <c r="CW18" s="158">
        <f>-1*IF(CW7&lt;='Inputs and Model Assumptions'!$D$5,'Inputs and Model Assumptions'!$D$62/12,0)</f>
        <v>-28616</v>
      </c>
      <c r="CX18" s="158">
        <f>-1*IF(CX7&lt;='Inputs and Model Assumptions'!$D$5,'Inputs and Model Assumptions'!$D$62/12,0)</f>
        <v>-28616</v>
      </c>
      <c r="CY18" s="158">
        <f>-1*IF(CY7&lt;='Inputs and Model Assumptions'!$D$5,'Inputs and Model Assumptions'!$D$62/12,0)</f>
        <v>-28616</v>
      </c>
      <c r="CZ18" s="158">
        <f>-1*IF(CZ7&lt;='Inputs and Model Assumptions'!$D$5,'Inputs and Model Assumptions'!$D$62/12,0)</f>
        <v>-28616</v>
      </c>
      <c r="DA18" s="158">
        <f>-1*IF(DA7&lt;='Inputs and Model Assumptions'!$D$5,'Inputs and Model Assumptions'!$D$62/12,0)</f>
        <v>-28616</v>
      </c>
      <c r="DB18" s="158">
        <f>-1*IF(DB7&lt;='Inputs and Model Assumptions'!$D$5,'Inputs and Model Assumptions'!$D$62/12,0)</f>
        <v>-28616</v>
      </c>
      <c r="DC18" s="158">
        <f>-1*IF(DC7&lt;='Inputs and Model Assumptions'!$D$5,'Inputs and Model Assumptions'!$D$62/12,0)</f>
        <v>-28616</v>
      </c>
      <c r="DD18" s="158">
        <f>-1*IF(DD7&lt;='Inputs and Model Assumptions'!$D$5,'Inputs and Model Assumptions'!$D$62/12,0)</f>
        <v>-28616</v>
      </c>
      <c r="DE18" s="158">
        <f>-1*IF(DE7&lt;='Inputs and Model Assumptions'!$D$5,'Inputs and Model Assumptions'!$D$62/12,0)</f>
        <v>-28616</v>
      </c>
      <c r="DF18" s="158">
        <f>-1*IF(DF7&lt;='Inputs and Model Assumptions'!$D$5,'Inputs and Model Assumptions'!$D$62/12,0)</f>
        <v>-28616</v>
      </c>
      <c r="DG18" s="158">
        <f>-1*IF(DG7&lt;='Inputs and Model Assumptions'!$D$5,'Inputs and Model Assumptions'!$D$62/12,0)</f>
        <v>-28616</v>
      </c>
      <c r="DH18" s="158">
        <f>-1*IF(DH7&lt;='Inputs and Model Assumptions'!$D$5,'Inputs and Model Assumptions'!$D$62/12,0)</f>
        <v>-28616</v>
      </c>
      <c r="DI18" s="158">
        <f>-1*IF(DI7&lt;='Inputs and Model Assumptions'!$D$5,'Inputs and Model Assumptions'!$D$62/12,0)</f>
        <v>-28616</v>
      </c>
      <c r="DJ18" s="158">
        <f>-1*IF(DJ7&lt;='Inputs and Model Assumptions'!$D$5,'Inputs and Model Assumptions'!$D$62/12,0)</f>
        <v>-28616</v>
      </c>
      <c r="DK18" s="158">
        <f>-1*IF(DK7&lt;='Inputs and Model Assumptions'!$D$5,'Inputs and Model Assumptions'!$D$62/12,0)</f>
        <v>0</v>
      </c>
      <c r="DL18" s="158">
        <f>-1*IF(DL7&lt;='Inputs and Model Assumptions'!$D$5,'Inputs and Model Assumptions'!$D$62/12,0)</f>
        <v>0</v>
      </c>
      <c r="DM18" s="158">
        <f>-1*IF(DM7&lt;='Inputs and Model Assumptions'!$D$5,'Inputs and Model Assumptions'!$D$62/12,0)</f>
        <v>0</v>
      </c>
      <c r="DN18" s="158">
        <f>-1*IF(DN7&lt;='Inputs and Model Assumptions'!$D$5,'Inputs and Model Assumptions'!$D$62/12,0)</f>
        <v>0</v>
      </c>
      <c r="DO18" s="158">
        <f>-1*IF(DO7&lt;='Inputs and Model Assumptions'!$D$5,'Inputs and Model Assumptions'!$D$62/12,0)</f>
        <v>0</v>
      </c>
      <c r="DP18" s="158">
        <f>-1*IF(DP7&lt;='Inputs and Model Assumptions'!$D$5,'Inputs and Model Assumptions'!$D$62/12,0)</f>
        <v>0</v>
      </c>
      <c r="DQ18" s="158">
        <f>-1*IF(DQ7&lt;='Inputs and Model Assumptions'!$D$5,'Inputs and Model Assumptions'!$D$62/12,0)</f>
        <v>0</v>
      </c>
      <c r="DR18" s="158">
        <f>-1*IF(DR7&lt;='Inputs and Model Assumptions'!$D$5,'Inputs and Model Assumptions'!$D$62/12,0)</f>
        <v>0</v>
      </c>
      <c r="DS18" s="158">
        <f>-1*IF(DS7&lt;='Inputs and Model Assumptions'!$D$5,'Inputs and Model Assumptions'!$D$62/12,0)</f>
        <v>0</v>
      </c>
      <c r="DT18" s="159">
        <f>-1*IF(DT7&lt;='Inputs and Model Assumptions'!$D$5,'Inputs and Model Assumptions'!$D$62/12,0)</f>
        <v>0</v>
      </c>
    </row>
    <row r="19" spans="1:124" s="138" customFormat="1" ht="15.5" customHeight="1" thickBot="1" x14ac:dyDescent="0.25">
      <c r="A19" s="408"/>
      <c r="B19" s="263" t="s">
        <v>121</v>
      </c>
      <c r="C19" s="75">
        <f t="shared" si="12"/>
        <v>-4826684.5861389777</v>
      </c>
      <c r="D19" s="124">
        <f t="shared" ref="D19:AI19" si="17">SUM(D14:D18)</f>
        <v>-517714.19999999995</v>
      </c>
      <c r="E19" s="116">
        <f t="shared" si="17"/>
        <v>-36354.095236785717</v>
      </c>
      <c r="F19" s="116">
        <f t="shared" si="17"/>
        <v>-36385.621194630039</v>
      </c>
      <c r="G19" s="116">
        <f t="shared" si="17"/>
        <v>-36417.275593129023</v>
      </c>
      <c r="H19" s="116">
        <f t="shared" si="17"/>
        <v>-36449.058955565786</v>
      </c>
      <c r="I19" s="116">
        <f t="shared" si="17"/>
        <v>-36480.971807355374</v>
      </c>
      <c r="J19" s="116">
        <f t="shared" si="17"/>
        <v>-36513.014676053441</v>
      </c>
      <c r="K19" s="116">
        <f t="shared" si="17"/>
        <v>-36545.188091364973</v>
      </c>
      <c r="L19" s="116">
        <f t="shared" si="17"/>
        <v>-36577.492585153028</v>
      </c>
      <c r="M19" s="116">
        <f t="shared" si="17"/>
        <v>-36609.928691447538</v>
      </c>
      <c r="N19" s="116">
        <f t="shared" si="17"/>
        <v>-36642.496946454157</v>
      </c>
      <c r="O19" s="116">
        <f t="shared" si="17"/>
        <v>-36675.197888563082</v>
      </c>
      <c r="P19" s="116">
        <f t="shared" si="17"/>
        <v>-36708.032058358011</v>
      </c>
      <c r="Q19" s="116">
        <f t="shared" si="17"/>
        <v>-36740.999998625011</v>
      </c>
      <c r="R19" s="116">
        <f t="shared" si="17"/>
        <v>-36774.102254361555</v>
      </c>
      <c r="S19" s="116">
        <f t="shared" si="17"/>
        <v>-36807.339372785478</v>
      </c>
      <c r="T19" s="116">
        <f t="shared" si="17"/>
        <v>-36840.711903344083</v>
      </c>
      <c r="U19" s="116">
        <f t="shared" si="17"/>
        <v>-36874.220397723155</v>
      </c>
      <c r="V19" s="116">
        <f t="shared" si="17"/>
        <v>-36907.865409856124</v>
      </c>
      <c r="W19" s="116">
        <f t="shared" si="17"/>
        <v>-36941.647495933234</v>
      </c>
      <c r="X19" s="116">
        <f t="shared" si="17"/>
        <v>-36975.567214410687</v>
      </c>
      <c r="Y19" s="116">
        <f t="shared" si="17"/>
        <v>-37009.625126019921</v>
      </c>
      <c r="Z19" s="116">
        <f t="shared" si="17"/>
        <v>-37043.821793776871</v>
      </c>
      <c r="AA19" s="116">
        <f t="shared" si="17"/>
        <v>-37078.157782991249</v>
      </c>
      <c r="AB19" s="116">
        <f t="shared" si="17"/>
        <v>-37112.633661275919</v>
      </c>
      <c r="AC19" s="116">
        <f t="shared" si="17"/>
        <v>-37147.249998556268</v>
      </c>
      <c r="AD19" s="116">
        <f t="shared" si="17"/>
        <v>-37182.007367079641</v>
      </c>
      <c r="AE19" s="116">
        <f t="shared" si="17"/>
        <v>-37216.906341424765</v>
      </c>
      <c r="AF19" s="116">
        <f t="shared" si="17"/>
        <v>-37251.947498511297</v>
      </c>
      <c r="AG19" s="116">
        <f t="shared" si="17"/>
        <v>-37287.131417609315</v>
      </c>
      <c r="AH19" s="116">
        <f t="shared" si="17"/>
        <v>-37322.458680348944</v>
      </c>
      <c r="AI19" s="116">
        <f t="shared" si="17"/>
        <v>-37357.929870729902</v>
      </c>
      <c r="AJ19" s="116">
        <f t="shared" ref="AJ19:BO19" si="18">SUM(AJ14:AJ18)</f>
        <v>-37393.545575131226</v>
      </c>
      <c r="AK19" s="116">
        <f t="shared" si="18"/>
        <v>-37429.30638232093</v>
      </c>
      <c r="AL19" s="116">
        <f t="shared" si="18"/>
        <v>-37465.212883465727</v>
      </c>
      <c r="AM19" s="116">
        <f t="shared" si="18"/>
        <v>-37501.26567214082</v>
      </c>
      <c r="AN19" s="116">
        <f t="shared" si="18"/>
        <v>-37537.465344339726</v>
      </c>
      <c r="AO19" s="116">
        <f t="shared" si="18"/>
        <v>-37573.812498484098</v>
      </c>
      <c r="AP19" s="116">
        <f t="shared" si="18"/>
        <v>-37610.307735433627</v>
      </c>
      <c r="AQ19" s="116">
        <f t="shared" si="18"/>
        <v>-37646.951658496015</v>
      </c>
      <c r="AR19" s="116">
        <f t="shared" si="18"/>
        <v>-37683.744873436874</v>
      </c>
      <c r="AS19" s="116">
        <f t="shared" si="18"/>
        <v>-37720.687988489793</v>
      </c>
      <c r="AT19" s="116">
        <f t="shared" si="18"/>
        <v>-37757.781614366402</v>
      </c>
      <c r="AU19" s="116">
        <f t="shared" si="18"/>
        <v>-37795.026364266407</v>
      </c>
      <c r="AV19" s="116">
        <f t="shared" si="18"/>
        <v>-37832.422853887801</v>
      </c>
      <c r="AW19" s="116">
        <f t="shared" si="18"/>
        <v>-37869.971701436989</v>
      </c>
      <c r="AX19" s="116">
        <f t="shared" si="18"/>
        <v>-37907.673527639025</v>
      </c>
      <c r="AY19" s="116">
        <f t="shared" si="18"/>
        <v>-37945.528955747868</v>
      </c>
      <c r="AZ19" s="116">
        <f t="shared" si="18"/>
        <v>-37983.538611556723</v>
      </c>
      <c r="BA19" s="116">
        <f t="shared" si="18"/>
        <v>-38021.703123408312</v>
      </c>
      <c r="BB19" s="116">
        <f t="shared" si="18"/>
        <v>-38060.023122205319</v>
      </c>
      <c r="BC19" s="116">
        <f t="shared" si="18"/>
        <v>-38098.499241420825</v>
      </c>
      <c r="BD19" s="116">
        <f t="shared" si="18"/>
        <v>-38137.132117108726</v>
      </c>
      <c r="BE19" s="116">
        <f t="shared" si="18"/>
        <v>-38175.922387914296</v>
      </c>
      <c r="BF19" s="116">
        <f t="shared" si="18"/>
        <v>-38214.870695084726</v>
      </c>
      <c r="BG19" s="116">
        <f t="shared" si="18"/>
        <v>-38253.977682479745</v>
      </c>
      <c r="BH19" s="116">
        <f t="shared" si="18"/>
        <v>-38293.243996582205</v>
      </c>
      <c r="BI19" s="116">
        <f t="shared" si="18"/>
        <v>-38332.670286508852</v>
      </c>
      <c r="BJ19" s="116">
        <f t="shared" si="18"/>
        <v>-38372.257204020985</v>
      </c>
      <c r="BK19" s="116">
        <f t="shared" si="18"/>
        <v>-38412.005403535273</v>
      </c>
      <c r="BL19" s="116">
        <f t="shared" si="18"/>
        <v>-38451.915542134564</v>
      </c>
      <c r="BM19" s="116">
        <f t="shared" si="18"/>
        <v>-38491.988279578734</v>
      </c>
      <c r="BN19" s="116">
        <f t="shared" si="18"/>
        <v>-38532.224278315596</v>
      </c>
      <c r="BO19" s="116">
        <f t="shared" si="18"/>
        <v>-38572.624203491876</v>
      </c>
      <c r="BP19" s="116">
        <f t="shared" ref="BP19:CU19" si="19">SUM(BP14:BP18)</f>
        <v>-38613.188722964172</v>
      </c>
      <c r="BQ19" s="116">
        <f t="shared" si="19"/>
        <v>-38653.918507310023</v>
      </c>
      <c r="BR19" s="116">
        <f t="shared" si="19"/>
        <v>-38694.814229838979</v>
      </c>
      <c r="BS19" s="116">
        <f t="shared" si="19"/>
        <v>-38735.876566603736</v>
      </c>
      <c r="BT19" s="116">
        <f t="shared" si="19"/>
        <v>-38777.106196411325</v>
      </c>
      <c r="BU19" s="116">
        <f t="shared" si="19"/>
        <v>-38818.503800834304</v>
      </c>
      <c r="BV19" s="116">
        <f t="shared" si="19"/>
        <v>-38860.070064222047</v>
      </c>
      <c r="BW19" s="116">
        <f t="shared" si="19"/>
        <v>-38901.80567371205</v>
      </c>
      <c r="BX19" s="116">
        <f t="shared" si="19"/>
        <v>-38943.711319241309</v>
      </c>
      <c r="BY19" s="116">
        <f t="shared" si="19"/>
        <v>-38985.787693557679</v>
      </c>
      <c r="BZ19" s="116">
        <f t="shared" si="19"/>
        <v>-39028.035492231393</v>
      </c>
      <c r="CA19" s="116">
        <f t="shared" si="19"/>
        <v>-39070.455413666481</v>
      </c>
      <c r="CB19" s="116">
        <f t="shared" si="19"/>
        <v>-39113.04815911239</v>
      </c>
      <c r="CC19" s="116">
        <f t="shared" si="19"/>
        <v>-39155.814432675535</v>
      </c>
      <c r="CD19" s="116">
        <f t="shared" si="19"/>
        <v>-39198.754941330939</v>
      </c>
      <c r="CE19" s="116">
        <f t="shared" si="19"/>
        <v>-39241.87039493394</v>
      </c>
      <c r="CF19" s="116">
        <f t="shared" si="19"/>
        <v>-39285.161506231903</v>
      </c>
      <c r="CG19" s="116">
        <f t="shared" si="19"/>
        <v>-39328.62899087603</v>
      </c>
      <c r="CH19" s="116">
        <f t="shared" si="19"/>
        <v>-39372.273567433156</v>
      </c>
      <c r="CI19" s="116">
        <f t="shared" si="19"/>
        <v>-39416.095957397665</v>
      </c>
      <c r="CJ19" s="116">
        <f t="shared" si="19"/>
        <v>-39460.096885203384</v>
      </c>
      <c r="CK19" s="116">
        <f t="shared" si="19"/>
        <v>-39504.27707823558</v>
      </c>
      <c r="CL19" s="116">
        <f t="shared" si="19"/>
        <v>-39548.637266842976</v>
      </c>
      <c r="CM19" s="116">
        <f t="shared" si="19"/>
        <v>-39593.178184349817</v>
      </c>
      <c r="CN19" s="116">
        <f t="shared" si="19"/>
        <v>-39637.90056706802</v>
      </c>
      <c r="CO19" s="116">
        <f t="shared" si="19"/>
        <v>-39682.805154309324</v>
      </c>
      <c r="CP19" s="116">
        <f t="shared" si="19"/>
        <v>-39727.8926883975</v>
      </c>
      <c r="CQ19" s="116">
        <f t="shared" si="19"/>
        <v>-39773.163914680648</v>
      </c>
      <c r="CR19" s="116">
        <f t="shared" si="19"/>
        <v>-39818.619581543513</v>
      </c>
      <c r="CS19" s="116">
        <f t="shared" si="19"/>
        <v>-39864.260440419843</v>
      </c>
      <c r="CT19" s="116">
        <f t="shared" si="19"/>
        <v>-39910.087245804825</v>
      </c>
      <c r="CU19" s="116">
        <f t="shared" si="19"/>
        <v>-39956.100755267558</v>
      </c>
      <c r="CV19" s="116">
        <f t="shared" ref="CV19:DT19" si="20">SUM(CV14:CV18)</f>
        <v>-40002.301729463565</v>
      </c>
      <c r="CW19" s="116">
        <f t="shared" si="20"/>
        <v>-40048.690932147372</v>
      </c>
      <c r="CX19" s="116">
        <f t="shared" si="20"/>
        <v>-40095.26913018513</v>
      </c>
      <c r="CY19" s="116">
        <f t="shared" si="20"/>
        <v>-40142.037093567327</v>
      </c>
      <c r="CZ19" s="116">
        <f t="shared" si="20"/>
        <v>-40188.995595421438</v>
      </c>
      <c r="DA19" s="116">
        <f t="shared" si="20"/>
        <v>-40236.145412024809</v>
      </c>
      <c r="DB19" s="116">
        <f t="shared" si="20"/>
        <v>-40283.487322817382</v>
      </c>
      <c r="DC19" s="116">
        <f t="shared" si="20"/>
        <v>-40331.022110414691</v>
      </c>
      <c r="DD19" s="116">
        <f t="shared" si="20"/>
        <v>-40378.750560620698</v>
      </c>
      <c r="DE19" s="116">
        <f t="shared" si="20"/>
        <v>-40426.673462440849</v>
      </c>
      <c r="DF19" s="116">
        <f t="shared" si="20"/>
        <v>-40474.791608095082</v>
      </c>
      <c r="DG19" s="116">
        <f t="shared" si="20"/>
        <v>-40523.105793030954</v>
      </c>
      <c r="DH19" s="116">
        <f t="shared" si="20"/>
        <v>-40571.616815936759</v>
      </c>
      <c r="DI19" s="116">
        <f t="shared" si="20"/>
        <v>-40620.325478754748</v>
      </c>
      <c r="DJ19" s="116">
        <f t="shared" si="20"/>
        <v>-130669.2325866944</v>
      </c>
      <c r="DK19" s="116">
        <f t="shared" si="20"/>
        <v>0</v>
      </c>
      <c r="DL19" s="116">
        <f t="shared" si="20"/>
        <v>0</v>
      </c>
      <c r="DM19" s="116">
        <f t="shared" si="20"/>
        <v>0</v>
      </c>
      <c r="DN19" s="116">
        <f t="shared" si="20"/>
        <v>0</v>
      </c>
      <c r="DO19" s="116">
        <f t="shared" si="20"/>
        <v>0</v>
      </c>
      <c r="DP19" s="116">
        <f t="shared" si="20"/>
        <v>0</v>
      </c>
      <c r="DQ19" s="116">
        <f t="shared" si="20"/>
        <v>0</v>
      </c>
      <c r="DR19" s="116">
        <f t="shared" si="20"/>
        <v>0</v>
      </c>
      <c r="DS19" s="116">
        <f t="shared" si="20"/>
        <v>0</v>
      </c>
      <c r="DT19" s="117">
        <f t="shared" si="20"/>
        <v>0</v>
      </c>
    </row>
    <row r="20" spans="1:124" s="138" customFormat="1" ht="15.5" customHeight="1" thickBot="1" x14ac:dyDescent="0.25">
      <c r="A20" s="408"/>
      <c r="B20" s="77" t="s">
        <v>3</v>
      </c>
      <c r="C20" s="168">
        <f t="shared" si="12"/>
        <v>3500416.516630251</v>
      </c>
      <c r="D20" s="169">
        <f>D12+D19</f>
        <v>-517714.19999999995</v>
      </c>
      <c r="E20" s="170">
        <f t="shared" ref="E20:AI20" si="21">E12+E19</f>
        <v>36074.0966065709</v>
      </c>
      <c r="F20" s="170">
        <f t="shared" si="21"/>
        <v>36042.570648726578</v>
      </c>
      <c r="G20" s="170">
        <f t="shared" si="21"/>
        <v>36010.916250227594</v>
      </c>
      <c r="H20" s="170">
        <f t="shared" si="21"/>
        <v>35979.132887790831</v>
      </c>
      <c r="I20" s="170">
        <f t="shared" si="21"/>
        <v>35947.220036001243</v>
      </c>
      <c r="J20" s="170">
        <f t="shared" si="21"/>
        <v>35915.177167303176</v>
      </c>
      <c r="K20" s="170">
        <f t="shared" si="21"/>
        <v>35883.003751991644</v>
      </c>
      <c r="L20" s="170">
        <f t="shared" si="21"/>
        <v>35850.699258203589</v>
      </c>
      <c r="M20" s="170">
        <f t="shared" si="21"/>
        <v>35818.263151909079</v>
      </c>
      <c r="N20" s="170">
        <f t="shared" si="21"/>
        <v>35785.69489690246</v>
      </c>
      <c r="O20" s="170">
        <f t="shared" si="21"/>
        <v>35752.993954793536</v>
      </c>
      <c r="P20" s="170">
        <f t="shared" si="21"/>
        <v>35720.159784998606</v>
      </c>
      <c r="Q20" s="170">
        <f t="shared" si="21"/>
        <v>35687.191844731606</v>
      </c>
      <c r="R20" s="170">
        <f t="shared" si="21"/>
        <v>35654.089588995063</v>
      </c>
      <c r="S20" s="170">
        <f t="shared" si="21"/>
        <v>35620.852470571139</v>
      </c>
      <c r="T20" s="170">
        <f t="shared" si="21"/>
        <v>35587.479940012534</v>
      </c>
      <c r="U20" s="170">
        <f t="shared" si="21"/>
        <v>35553.971445633462</v>
      </c>
      <c r="V20" s="170">
        <f t="shared" si="21"/>
        <v>35520.326433500493</v>
      </c>
      <c r="W20" s="170">
        <f t="shared" si="21"/>
        <v>35486.544347423383</v>
      </c>
      <c r="X20" s="170">
        <f t="shared" si="21"/>
        <v>35452.62462894593</v>
      </c>
      <c r="Y20" s="170">
        <f t="shared" si="21"/>
        <v>35418.566717336696</v>
      </c>
      <c r="Z20" s="170">
        <f t="shared" si="21"/>
        <v>35384.370049579746</v>
      </c>
      <c r="AA20" s="170">
        <f t="shared" si="21"/>
        <v>35350.034060365368</v>
      </c>
      <c r="AB20" s="170">
        <f t="shared" si="21"/>
        <v>35315.558182080698</v>
      </c>
      <c r="AC20" s="170">
        <f t="shared" si="21"/>
        <v>35280.941844800349</v>
      </c>
      <c r="AD20" s="170">
        <f t="shared" si="21"/>
        <v>35246.184476276976</v>
      </c>
      <c r="AE20" s="170">
        <f t="shared" si="21"/>
        <v>35211.285501931852</v>
      </c>
      <c r="AF20" s="170">
        <f t="shared" si="21"/>
        <v>35176.24434484532</v>
      </c>
      <c r="AG20" s="170">
        <f t="shared" si="21"/>
        <v>35141.060425747302</v>
      </c>
      <c r="AH20" s="170">
        <f t="shared" si="21"/>
        <v>35105.733163007673</v>
      </c>
      <c r="AI20" s="170">
        <f t="shared" si="21"/>
        <v>35070.261972626715</v>
      </c>
      <c r="AJ20" s="170">
        <f t="shared" ref="AJ20:BO20" si="22">AJ12+AJ19</f>
        <v>35034.646268225391</v>
      </c>
      <c r="AK20" s="170">
        <f t="shared" si="22"/>
        <v>34998.885461035687</v>
      </c>
      <c r="AL20" s="170">
        <f t="shared" si="22"/>
        <v>34962.97895989089</v>
      </c>
      <c r="AM20" s="170">
        <f t="shared" si="22"/>
        <v>34926.926171215797</v>
      </c>
      <c r="AN20" s="170">
        <f t="shared" si="22"/>
        <v>34890.726499016891</v>
      </c>
      <c r="AO20" s="170">
        <f t="shared" si="22"/>
        <v>34854.379344872519</v>
      </c>
      <c r="AP20" s="170">
        <f t="shared" si="22"/>
        <v>34817.88410792299</v>
      </c>
      <c r="AQ20" s="170">
        <f t="shared" si="22"/>
        <v>34781.240184860602</v>
      </c>
      <c r="AR20" s="170">
        <f t="shared" si="22"/>
        <v>34744.446969919743</v>
      </c>
      <c r="AS20" s="170">
        <f t="shared" si="22"/>
        <v>34707.503854866824</v>
      </c>
      <c r="AT20" s="170">
        <f t="shared" si="22"/>
        <v>34670.410228990215</v>
      </c>
      <c r="AU20" s="170">
        <f t="shared" si="22"/>
        <v>34633.16547909021</v>
      </c>
      <c r="AV20" s="170">
        <f t="shared" si="22"/>
        <v>34595.768989468816</v>
      </c>
      <c r="AW20" s="170">
        <f t="shared" si="22"/>
        <v>34558.220141919628</v>
      </c>
      <c r="AX20" s="170">
        <f t="shared" si="22"/>
        <v>34520.518315717592</v>
      </c>
      <c r="AY20" s="170">
        <f t="shared" si="22"/>
        <v>34482.662887608749</v>
      </c>
      <c r="AZ20" s="170">
        <f t="shared" si="22"/>
        <v>34444.653231799894</v>
      </c>
      <c r="BA20" s="170">
        <f t="shared" si="22"/>
        <v>34406.488719948306</v>
      </c>
      <c r="BB20" s="170">
        <f t="shared" si="22"/>
        <v>34368.168721151298</v>
      </c>
      <c r="BC20" s="170">
        <f t="shared" si="22"/>
        <v>34329.692601935792</v>
      </c>
      <c r="BD20" s="170">
        <f t="shared" si="22"/>
        <v>34291.059726247891</v>
      </c>
      <c r="BE20" s="170">
        <f t="shared" si="22"/>
        <v>34252.269455442321</v>
      </c>
      <c r="BF20" s="170">
        <f t="shared" si="22"/>
        <v>34213.321148271891</v>
      </c>
      <c r="BG20" s="170">
        <f t="shared" si="22"/>
        <v>34174.214160876872</v>
      </c>
      <c r="BH20" s="170">
        <f t="shared" si="22"/>
        <v>34134.947846774412</v>
      </c>
      <c r="BI20" s="170">
        <f t="shared" si="22"/>
        <v>34095.521556847765</v>
      </c>
      <c r="BJ20" s="170">
        <f t="shared" si="22"/>
        <v>34055.934639335632</v>
      </c>
      <c r="BK20" s="170">
        <f t="shared" si="22"/>
        <v>34016.186439821344</v>
      </c>
      <c r="BL20" s="170">
        <f t="shared" si="22"/>
        <v>33976.276301222053</v>
      </c>
      <c r="BM20" s="170">
        <f t="shared" si="22"/>
        <v>33936.203563777883</v>
      </c>
      <c r="BN20" s="170">
        <f t="shared" si="22"/>
        <v>33895.967565041021</v>
      </c>
      <c r="BO20" s="170">
        <f t="shared" si="22"/>
        <v>33855.567639864741</v>
      </c>
      <c r="BP20" s="170">
        <f t="shared" ref="BP20:CU20" si="23">BP12+BP19</f>
        <v>33815.003120392445</v>
      </c>
      <c r="BQ20" s="170">
        <f t="shared" si="23"/>
        <v>33774.273336046594</v>
      </c>
      <c r="BR20" s="170">
        <f t="shared" si="23"/>
        <v>33733.377613517638</v>
      </c>
      <c r="BS20" s="170">
        <f t="shared" si="23"/>
        <v>33692.315276752881</v>
      </c>
      <c r="BT20" s="170">
        <f t="shared" si="23"/>
        <v>33651.085646945292</v>
      </c>
      <c r="BU20" s="170">
        <f t="shared" si="23"/>
        <v>33609.688042522313</v>
      </c>
      <c r="BV20" s="170">
        <f t="shared" si="23"/>
        <v>33568.12177913457</v>
      </c>
      <c r="BW20" s="170">
        <f t="shared" si="23"/>
        <v>33526.386169644567</v>
      </c>
      <c r="BX20" s="170">
        <f t="shared" si="23"/>
        <v>33484.480524115308</v>
      </c>
      <c r="BY20" s="170">
        <f t="shared" si="23"/>
        <v>33442.404149798938</v>
      </c>
      <c r="BZ20" s="170">
        <f t="shared" si="23"/>
        <v>33400.156351125224</v>
      </c>
      <c r="CA20" s="170">
        <f t="shared" si="23"/>
        <v>33357.736429690136</v>
      </c>
      <c r="CB20" s="170">
        <f t="shared" si="23"/>
        <v>33315.143684244227</v>
      </c>
      <c r="CC20" s="170">
        <f t="shared" si="23"/>
        <v>33272.377410681082</v>
      </c>
      <c r="CD20" s="170">
        <f t="shared" si="23"/>
        <v>33229.436902025678</v>
      </c>
      <c r="CE20" s="170">
        <f t="shared" si="23"/>
        <v>33186.321448422677</v>
      </c>
      <c r="CF20" s="170">
        <f t="shared" si="23"/>
        <v>33143.030337124714</v>
      </c>
      <c r="CG20" s="170">
        <f t="shared" si="23"/>
        <v>33099.562852480587</v>
      </c>
      <c r="CH20" s="170">
        <f t="shared" si="23"/>
        <v>33055.918275923461</v>
      </c>
      <c r="CI20" s="170">
        <f t="shared" si="23"/>
        <v>33012.095885958952</v>
      </c>
      <c r="CJ20" s="170">
        <f t="shared" si="23"/>
        <v>32968.094958153233</v>
      </c>
      <c r="CK20" s="170">
        <f t="shared" si="23"/>
        <v>32923.914765121037</v>
      </c>
      <c r="CL20" s="170">
        <f t="shared" si="23"/>
        <v>32879.554576513641</v>
      </c>
      <c r="CM20" s="170">
        <f t="shared" si="23"/>
        <v>32835.0136590068</v>
      </c>
      <c r="CN20" s="170">
        <f t="shared" si="23"/>
        <v>32790.291276288597</v>
      </c>
      <c r="CO20" s="170">
        <f t="shared" si="23"/>
        <v>32745.386689047293</v>
      </c>
      <c r="CP20" s="170">
        <f t="shared" si="23"/>
        <v>32700.299154959117</v>
      </c>
      <c r="CQ20" s="170">
        <f t="shared" si="23"/>
        <v>32655.027928675969</v>
      </c>
      <c r="CR20" s="170">
        <f t="shared" si="23"/>
        <v>32609.572261813104</v>
      </c>
      <c r="CS20" s="170">
        <f t="shared" si="23"/>
        <v>32563.931402936774</v>
      </c>
      <c r="CT20" s="170">
        <f t="shared" si="23"/>
        <v>32518.104597551792</v>
      </c>
      <c r="CU20" s="170">
        <f t="shared" si="23"/>
        <v>32472.091088089059</v>
      </c>
      <c r="CV20" s="170">
        <f t="shared" ref="CV20:DT20" si="24">CV12+CV19</f>
        <v>32425.890113893052</v>
      </c>
      <c r="CW20" s="170">
        <f t="shared" si="24"/>
        <v>32379.500911209245</v>
      </c>
      <c r="CX20" s="170">
        <f t="shared" si="24"/>
        <v>32332.922713171487</v>
      </c>
      <c r="CY20" s="170">
        <f t="shared" si="24"/>
        <v>32286.15474978929</v>
      </c>
      <c r="CZ20" s="170">
        <f t="shared" si="24"/>
        <v>32239.196247935179</v>
      </c>
      <c r="DA20" s="170">
        <f t="shared" si="24"/>
        <v>32192.046431331808</v>
      </c>
      <c r="DB20" s="170">
        <f t="shared" si="24"/>
        <v>32144.704520539235</v>
      </c>
      <c r="DC20" s="170">
        <f t="shared" si="24"/>
        <v>32097.169732941926</v>
      </c>
      <c r="DD20" s="170">
        <f t="shared" si="24"/>
        <v>32049.441282735919</v>
      </c>
      <c r="DE20" s="170">
        <f t="shared" si="24"/>
        <v>32001.518380915768</v>
      </c>
      <c r="DF20" s="170">
        <f t="shared" si="24"/>
        <v>31953.400235261535</v>
      </c>
      <c r="DG20" s="170">
        <f t="shared" si="24"/>
        <v>31905.086050325663</v>
      </c>
      <c r="DH20" s="170">
        <f t="shared" si="24"/>
        <v>31856.575027419858</v>
      </c>
      <c r="DI20" s="170">
        <f t="shared" si="24"/>
        <v>31807.866364601869</v>
      </c>
      <c r="DJ20" s="170">
        <f t="shared" si="24"/>
        <v>301758.95925666217</v>
      </c>
      <c r="DK20" s="170">
        <f t="shared" si="24"/>
        <v>0</v>
      </c>
      <c r="DL20" s="170">
        <f t="shared" si="24"/>
        <v>0</v>
      </c>
      <c r="DM20" s="170">
        <f t="shared" si="24"/>
        <v>0</v>
      </c>
      <c r="DN20" s="170">
        <f t="shared" si="24"/>
        <v>0</v>
      </c>
      <c r="DO20" s="170">
        <f t="shared" si="24"/>
        <v>0</v>
      </c>
      <c r="DP20" s="170">
        <f t="shared" si="24"/>
        <v>0</v>
      </c>
      <c r="DQ20" s="170">
        <f t="shared" si="24"/>
        <v>0</v>
      </c>
      <c r="DR20" s="170">
        <f t="shared" si="24"/>
        <v>0</v>
      </c>
      <c r="DS20" s="170">
        <f t="shared" si="24"/>
        <v>0</v>
      </c>
      <c r="DT20" s="171">
        <f t="shared" si="24"/>
        <v>0</v>
      </c>
    </row>
    <row r="21" spans="1:124" s="138" customFormat="1" ht="15.5" customHeight="1" x14ac:dyDescent="0.2">
      <c r="A21" s="408"/>
      <c r="B21" s="72" t="s">
        <v>9</v>
      </c>
      <c r="C21" s="172">
        <f t="shared" si="12"/>
        <v>0</v>
      </c>
      <c r="D21" s="165">
        <v>0</v>
      </c>
      <c r="E21" s="158">
        <f>IF(E7&lt;='Inputs and Model Assumptions'!$D$55,IF(E7&lt;='Inputs and Model Assumptions'!$D$41,'Inputs and Model Assumptions'!$F$40*'Inputs and Model Assumptions'!$D$10/'Inputs and Model Assumptions'!$F$41*-1,0),0)</f>
        <v>0</v>
      </c>
      <c r="F21" s="158">
        <f>IF(F7&lt;='Inputs and Model Assumptions'!$D$55,IF(F7&lt;='Inputs and Model Assumptions'!$D$41,'Inputs and Model Assumptions'!$F$40*'Inputs and Model Assumptions'!$D$10/'Inputs and Model Assumptions'!$F$41*-1,0),0)</f>
        <v>0</v>
      </c>
      <c r="G21" s="158">
        <f>IF(G7&lt;='Inputs and Model Assumptions'!$D$55,IF(G7&lt;='Inputs and Model Assumptions'!$D$41,'Inputs and Model Assumptions'!$F$40*'Inputs and Model Assumptions'!$D$10/'Inputs and Model Assumptions'!$F$41*-1,0),0)</f>
        <v>0</v>
      </c>
      <c r="H21" s="158">
        <f>IF(H7&lt;='Inputs and Model Assumptions'!$D$55,IF(H7&lt;='Inputs and Model Assumptions'!$D$41,'Inputs and Model Assumptions'!$F$40*'Inputs and Model Assumptions'!$D$10/'Inputs and Model Assumptions'!$F$41*-1,0),0)</f>
        <v>0</v>
      </c>
      <c r="I21" s="158">
        <f>IF(I7&lt;='Inputs and Model Assumptions'!$D$55,IF(I7&lt;='Inputs and Model Assumptions'!$D$41,'Inputs and Model Assumptions'!$F$40*'Inputs and Model Assumptions'!$D$10/'Inputs and Model Assumptions'!$F$41*-1,0),0)</f>
        <v>0</v>
      </c>
      <c r="J21" s="158">
        <f>IF(J7&lt;='Inputs and Model Assumptions'!$D$55,IF(J7&lt;='Inputs and Model Assumptions'!$D$41,'Inputs and Model Assumptions'!$F$40*'Inputs and Model Assumptions'!$D$10/'Inputs and Model Assumptions'!$F$41*-1,0),0)</f>
        <v>0</v>
      </c>
      <c r="K21" s="158">
        <f>IF(K7&lt;='Inputs and Model Assumptions'!$D$55,IF(K7&lt;='Inputs and Model Assumptions'!$D$41,'Inputs and Model Assumptions'!$F$40*'Inputs and Model Assumptions'!$D$10/'Inputs and Model Assumptions'!$F$41*-1,0),0)</f>
        <v>0</v>
      </c>
      <c r="L21" s="158">
        <f>IF(L7&lt;='Inputs and Model Assumptions'!$D$55,IF(L7&lt;='Inputs and Model Assumptions'!$D$41,'Inputs and Model Assumptions'!$F$40*'Inputs and Model Assumptions'!$D$10/'Inputs and Model Assumptions'!$F$41*-1,0),0)</f>
        <v>0</v>
      </c>
      <c r="M21" s="158">
        <f>IF(M7&lt;='Inputs and Model Assumptions'!$D$55,IF(M7&lt;='Inputs and Model Assumptions'!$D$41,'Inputs and Model Assumptions'!$F$40*'Inputs and Model Assumptions'!$D$10/'Inputs and Model Assumptions'!$F$41*-1,0),0)</f>
        <v>0</v>
      </c>
      <c r="N21" s="158">
        <f>IF(N7&lt;='Inputs and Model Assumptions'!$D$55,IF(N7&lt;='Inputs and Model Assumptions'!$D$41,'Inputs and Model Assumptions'!$F$40*'Inputs and Model Assumptions'!$D$10/'Inputs and Model Assumptions'!$F$41*-1,0),0)</f>
        <v>0</v>
      </c>
      <c r="O21" s="158">
        <f>IF(O7&lt;='Inputs and Model Assumptions'!$D$55,IF(O7&lt;='Inputs and Model Assumptions'!$D$41,'Inputs and Model Assumptions'!$F$40*'Inputs and Model Assumptions'!$D$10/'Inputs and Model Assumptions'!$F$41*-1,0),0)</f>
        <v>0</v>
      </c>
      <c r="P21" s="158">
        <f>IF(P7&lt;='Inputs and Model Assumptions'!$D$55,IF(P7&lt;='Inputs and Model Assumptions'!$D$41,'Inputs and Model Assumptions'!$F$40*'Inputs and Model Assumptions'!$D$10/'Inputs and Model Assumptions'!$F$41*-1,0),0)</f>
        <v>0</v>
      </c>
      <c r="Q21" s="158">
        <f>IF(Q7&lt;='Inputs and Model Assumptions'!$D$55,IF(Q7&lt;='Inputs and Model Assumptions'!$D$41,'Inputs and Model Assumptions'!$F$40*'Inputs and Model Assumptions'!$D$10/'Inputs and Model Assumptions'!$F$41*-1,0),0)</f>
        <v>0</v>
      </c>
      <c r="R21" s="158">
        <f>IF(R7&lt;='Inputs and Model Assumptions'!$D$55,IF(R7&lt;='Inputs and Model Assumptions'!$D$41,'Inputs and Model Assumptions'!$F$40*'Inputs and Model Assumptions'!$D$10/'Inputs and Model Assumptions'!$F$41*-1,0),0)</f>
        <v>0</v>
      </c>
      <c r="S21" s="158">
        <f>IF(S7&lt;='Inputs and Model Assumptions'!$D$55,IF(S7&lt;='Inputs and Model Assumptions'!$D$41,'Inputs and Model Assumptions'!$F$40*'Inputs and Model Assumptions'!$D$10/'Inputs and Model Assumptions'!$F$41*-1,0),0)</f>
        <v>0</v>
      </c>
      <c r="T21" s="158">
        <f>IF(T7&lt;='Inputs and Model Assumptions'!$D$55,IF(T7&lt;='Inputs and Model Assumptions'!$D$41,'Inputs and Model Assumptions'!$F$40*'Inputs and Model Assumptions'!$D$10/'Inputs and Model Assumptions'!$F$41*-1,0),0)</f>
        <v>0</v>
      </c>
      <c r="U21" s="158">
        <f>IF(U7&lt;='Inputs and Model Assumptions'!$D$55,IF(U7&lt;='Inputs and Model Assumptions'!$D$41,'Inputs and Model Assumptions'!$F$40*'Inputs and Model Assumptions'!$D$10/'Inputs and Model Assumptions'!$F$41*-1,0),0)</f>
        <v>0</v>
      </c>
      <c r="V21" s="158">
        <f>IF(V7&lt;='Inputs and Model Assumptions'!$D$55,IF(V7&lt;='Inputs and Model Assumptions'!$D$41,'Inputs and Model Assumptions'!$F$40*'Inputs and Model Assumptions'!$D$10/'Inputs and Model Assumptions'!$F$41*-1,0),0)</f>
        <v>0</v>
      </c>
      <c r="W21" s="158">
        <f>IF(W7&lt;='Inputs and Model Assumptions'!$D$55,IF(W7&lt;='Inputs and Model Assumptions'!$D$41,'Inputs and Model Assumptions'!$F$40*'Inputs and Model Assumptions'!$D$10/'Inputs and Model Assumptions'!$F$41*-1,0),0)</f>
        <v>0</v>
      </c>
      <c r="X21" s="158">
        <f>IF(X7&lt;='Inputs and Model Assumptions'!$D$55,IF(X7&lt;='Inputs and Model Assumptions'!$D$41,'Inputs and Model Assumptions'!$F$40*'Inputs and Model Assumptions'!$D$10/'Inputs and Model Assumptions'!$F$41*-1,0),0)</f>
        <v>0</v>
      </c>
      <c r="Y21" s="158">
        <f>IF(Y7&lt;='Inputs and Model Assumptions'!$D$55,IF(Y7&lt;='Inputs and Model Assumptions'!$D$41,'Inputs and Model Assumptions'!$F$40*'Inputs and Model Assumptions'!$D$10/'Inputs and Model Assumptions'!$F$41*-1,0),0)</f>
        <v>0</v>
      </c>
      <c r="Z21" s="158">
        <f>IF(Z7&lt;='Inputs and Model Assumptions'!$D$55,IF(Z7&lt;='Inputs and Model Assumptions'!$D$41,'Inputs and Model Assumptions'!$F$40*'Inputs and Model Assumptions'!$D$10/'Inputs and Model Assumptions'!$F$41*-1,0),0)</f>
        <v>0</v>
      </c>
      <c r="AA21" s="158">
        <f>IF(AA7&lt;='Inputs and Model Assumptions'!$D$55,IF(AA7&lt;='Inputs and Model Assumptions'!$D$41,'Inputs and Model Assumptions'!$F$40*'Inputs and Model Assumptions'!$D$10/'Inputs and Model Assumptions'!$F$41*-1,0),0)</f>
        <v>0</v>
      </c>
      <c r="AB21" s="158">
        <f>IF(AB7&lt;='Inputs and Model Assumptions'!$D$55,IF(AB7&lt;='Inputs and Model Assumptions'!$D$41,'Inputs and Model Assumptions'!$F$40*'Inputs and Model Assumptions'!$D$10/'Inputs and Model Assumptions'!$F$41*-1,0),0)</f>
        <v>0</v>
      </c>
      <c r="AC21" s="158">
        <f>IF(AC7&lt;='Inputs and Model Assumptions'!$D$55,IF(AC7&lt;='Inputs and Model Assumptions'!$D$41,'Inputs and Model Assumptions'!$F$40*'Inputs and Model Assumptions'!$D$10/'Inputs and Model Assumptions'!$F$41*-1,0),0)</f>
        <v>0</v>
      </c>
      <c r="AD21" s="158">
        <f>IF(AD7&lt;='Inputs and Model Assumptions'!$D$55,IF(AD7&lt;='Inputs and Model Assumptions'!$D$41,'Inputs and Model Assumptions'!$F$40*'Inputs and Model Assumptions'!$D$10/'Inputs and Model Assumptions'!$F$41*-1,0),0)</f>
        <v>0</v>
      </c>
      <c r="AE21" s="158">
        <f>IF(AE7&lt;='Inputs and Model Assumptions'!$D$55,IF(AE7&lt;='Inputs and Model Assumptions'!$D$41,'Inputs and Model Assumptions'!$F$40*'Inputs and Model Assumptions'!$D$10/'Inputs and Model Assumptions'!$F$41*-1,0),0)</f>
        <v>0</v>
      </c>
      <c r="AF21" s="158">
        <f>IF(AF7&lt;='Inputs and Model Assumptions'!$D$55,IF(AF7&lt;='Inputs and Model Assumptions'!$D$41,'Inputs and Model Assumptions'!$F$40*'Inputs and Model Assumptions'!$D$10/'Inputs and Model Assumptions'!$F$41*-1,0),0)</f>
        <v>0</v>
      </c>
      <c r="AG21" s="158">
        <f>IF(AG7&lt;='Inputs and Model Assumptions'!$D$55,IF(AG7&lt;='Inputs and Model Assumptions'!$D$41,'Inputs and Model Assumptions'!$F$40*'Inputs and Model Assumptions'!$D$10/'Inputs and Model Assumptions'!$F$41*-1,0),0)</f>
        <v>0</v>
      </c>
      <c r="AH21" s="158">
        <f>IF(AH7&lt;='Inputs and Model Assumptions'!$D$55,IF(AH7&lt;='Inputs and Model Assumptions'!$D$41,'Inputs and Model Assumptions'!$F$40*'Inputs and Model Assumptions'!$D$10/'Inputs and Model Assumptions'!$F$41*-1,0),0)</f>
        <v>0</v>
      </c>
      <c r="AI21" s="158">
        <f>IF(AI7&lt;='Inputs and Model Assumptions'!$D$55,IF(AI7&lt;='Inputs and Model Assumptions'!$D$41,'Inputs and Model Assumptions'!$F$40*'Inputs and Model Assumptions'!$D$10/'Inputs and Model Assumptions'!$F$41*-1,0),0)</f>
        <v>0</v>
      </c>
      <c r="AJ21" s="158">
        <f>IF(AJ7&lt;='Inputs and Model Assumptions'!$D$55,IF(AJ7&lt;='Inputs and Model Assumptions'!$D$41,'Inputs and Model Assumptions'!$F$40*'Inputs and Model Assumptions'!$D$10/'Inputs and Model Assumptions'!$F$41*-1,0),0)</f>
        <v>0</v>
      </c>
      <c r="AK21" s="158">
        <f>IF(AK7&lt;='Inputs and Model Assumptions'!$D$55,IF(AK7&lt;='Inputs and Model Assumptions'!$D$41,'Inputs and Model Assumptions'!$F$40*'Inputs and Model Assumptions'!$D$10/'Inputs and Model Assumptions'!$F$41*-1,0),0)</f>
        <v>0</v>
      </c>
      <c r="AL21" s="158">
        <f>IF(AL7&lt;='Inputs and Model Assumptions'!$D$55,IF(AL7&lt;='Inputs and Model Assumptions'!$D$41,'Inputs and Model Assumptions'!$F$40*'Inputs and Model Assumptions'!$D$10/'Inputs and Model Assumptions'!$F$41*-1,0),0)</f>
        <v>0</v>
      </c>
      <c r="AM21" s="158">
        <f>IF(AM7&lt;='Inputs and Model Assumptions'!$D$55,IF(AM7&lt;='Inputs and Model Assumptions'!$D$41,'Inputs and Model Assumptions'!$F$40*'Inputs and Model Assumptions'!$D$10/'Inputs and Model Assumptions'!$F$41*-1,0),0)</f>
        <v>0</v>
      </c>
      <c r="AN21" s="158">
        <f>IF(AN7&lt;='Inputs and Model Assumptions'!$D$55,IF(AN7&lt;='Inputs and Model Assumptions'!$D$41,'Inputs and Model Assumptions'!$F$40*'Inputs and Model Assumptions'!$D$10/'Inputs and Model Assumptions'!$F$41*-1,0),0)</f>
        <v>0</v>
      </c>
      <c r="AO21" s="158">
        <f>IF(AO7&lt;='Inputs and Model Assumptions'!$D$55,IF(AO7&lt;='Inputs and Model Assumptions'!$D$41,'Inputs and Model Assumptions'!$F$40*'Inputs and Model Assumptions'!$D$10/'Inputs and Model Assumptions'!$F$41*-1,0),0)</f>
        <v>0</v>
      </c>
      <c r="AP21" s="158">
        <f>IF(AP7&lt;='Inputs and Model Assumptions'!$D$55,IF(AP7&lt;='Inputs and Model Assumptions'!$D$41,'Inputs and Model Assumptions'!$F$40*'Inputs and Model Assumptions'!$D$10/'Inputs and Model Assumptions'!$F$41*-1,0),0)</f>
        <v>0</v>
      </c>
      <c r="AQ21" s="158">
        <f>IF(AQ7&lt;='Inputs and Model Assumptions'!$D$55,IF(AQ7&lt;='Inputs and Model Assumptions'!$D$41,'Inputs and Model Assumptions'!$F$40*'Inputs and Model Assumptions'!$D$10/'Inputs and Model Assumptions'!$F$41*-1,0),0)</f>
        <v>0</v>
      </c>
      <c r="AR21" s="158">
        <f>IF(AR7&lt;='Inputs and Model Assumptions'!$D$55,IF(AR7&lt;='Inputs and Model Assumptions'!$D$41,'Inputs and Model Assumptions'!$F$40*'Inputs and Model Assumptions'!$D$10/'Inputs and Model Assumptions'!$F$41*-1,0),0)</f>
        <v>0</v>
      </c>
      <c r="AS21" s="158">
        <f>IF(AS7&lt;='Inputs and Model Assumptions'!$D$55,IF(AS7&lt;='Inputs and Model Assumptions'!$D$41,'Inputs and Model Assumptions'!$F$40*'Inputs and Model Assumptions'!$D$10/'Inputs and Model Assumptions'!$F$41*-1,0),0)</f>
        <v>0</v>
      </c>
      <c r="AT21" s="158">
        <f>IF(AT7&lt;='Inputs and Model Assumptions'!$D$55,IF(AT7&lt;='Inputs and Model Assumptions'!$D$41,'Inputs and Model Assumptions'!$F$40*'Inputs and Model Assumptions'!$D$10/'Inputs and Model Assumptions'!$F$41*-1,0),0)</f>
        <v>0</v>
      </c>
      <c r="AU21" s="158">
        <f>IF(AU7&lt;='Inputs and Model Assumptions'!$D$55,IF(AU7&lt;='Inputs and Model Assumptions'!$D$41,'Inputs and Model Assumptions'!$F$40*'Inputs and Model Assumptions'!$D$10/'Inputs and Model Assumptions'!$F$41*-1,0),0)</f>
        <v>0</v>
      </c>
      <c r="AV21" s="158">
        <f>IF(AV7&lt;='Inputs and Model Assumptions'!$D$55,IF(AV7&lt;='Inputs and Model Assumptions'!$D$41,'Inputs and Model Assumptions'!$F$40*'Inputs and Model Assumptions'!$D$10/'Inputs and Model Assumptions'!$F$41*-1,0),0)</f>
        <v>0</v>
      </c>
      <c r="AW21" s="158">
        <f>IF(AW7&lt;='Inputs and Model Assumptions'!$D$55,IF(AW7&lt;='Inputs and Model Assumptions'!$D$41,'Inputs and Model Assumptions'!$F$40*'Inputs and Model Assumptions'!$D$10/'Inputs and Model Assumptions'!$F$41*-1,0),0)</f>
        <v>0</v>
      </c>
      <c r="AX21" s="158">
        <f>IF(AX7&lt;='Inputs and Model Assumptions'!$D$55,IF(AX7&lt;='Inputs and Model Assumptions'!$D$41,'Inputs and Model Assumptions'!$F$40*'Inputs and Model Assumptions'!$D$10/'Inputs and Model Assumptions'!$F$41*-1,0),0)</f>
        <v>0</v>
      </c>
      <c r="AY21" s="158">
        <f>IF(AY7&lt;='Inputs and Model Assumptions'!$D$55,IF(AY7&lt;='Inputs and Model Assumptions'!$D$41,'Inputs and Model Assumptions'!$F$40*'Inputs and Model Assumptions'!$D$10/'Inputs and Model Assumptions'!$F$41*-1,0),0)</f>
        <v>0</v>
      </c>
      <c r="AZ21" s="158">
        <f>IF(AZ7&lt;='Inputs and Model Assumptions'!$D$55,IF(AZ7&lt;='Inputs and Model Assumptions'!$D$41,'Inputs and Model Assumptions'!$F$40*'Inputs and Model Assumptions'!$D$10/'Inputs and Model Assumptions'!$F$41*-1,0),0)</f>
        <v>0</v>
      </c>
      <c r="BA21" s="158">
        <f>IF(BA7&lt;='Inputs and Model Assumptions'!$D$55,IF(BA7&lt;='Inputs and Model Assumptions'!$D$41,'Inputs and Model Assumptions'!$F$40*'Inputs and Model Assumptions'!$D$10/'Inputs and Model Assumptions'!$F$41*-1,0),0)</f>
        <v>0</v>
      </c>
      <c r="BB21" s="158">
        <f>IF(BB7&lt;='Inputs and Model Assumptions'!$D$55,IF(BB7&lt;='Inputs and Model Assumptions'!$D$41,'Inputs and Model Assumptions'!$F$40*'Inputs and Model Assumptions'!$D$10/'Inputs and Model Assumptions'!$F$41*-1,0),0)</f>
        <v>0</v>
      </c>
      <c r="BC21" s="158">
        <f>IF(BC7&lt;='Inputs and Model Assumptions'!$D$55,IF(BC7&lt;='Inputs and Model Assumptions'!$D$41,'Inputs and Model Assumptions'!$F$40*'Inputs and Model Assumptions'!$D$10/'Inputs and Model Assumptions'!$F$41*-1,0),0)</f>
        <v>0</v>
      </c>
      <c r="BD21" s="158">
        <f>IF(BD7&lt;='Inputs and Model Assumptions'!$D$55,IF(BD7&lt;='Inputs and Model Assumptions'!$D$41,'Inputs and Model Assumptions'!$F$40*'Inputs and Model Assumptions'!$D$10/'Inputs and Model Assumptions'!$F$41*-1,0),0)</f>
        <v>0</v>
      </c>
      <c r="BE21" s="158">
        <f>IF(BE7&lt;='Inputs and Model Assumptions'!$D$55,IF(BE7&lt;='Inputs and Model Assumptions'!$D$41,'Inputs and Model Assumptions'!$F$40*'Inputs and Model Assumptions'!$D$10/'Inputs and Model Assumptions'!$F$41*-1,0),0)</f>
        <v>0</v>
      </c>
      <c r="BF21" s="158">
        <f>IF(BF7&lt;='Inputs and Model Assumptions'!$D$55,IF(BF7&lt;='Inputs and Model Assumptions'!$D$41,'Inputs and Model Assumptions'!$F$40*'Inputs and Model Assumptions'!$D$10/'Inputs and Model Assumptions'!$F$41*-1,0),0)</f>
        <v>0</v>
      </c>
      <c r="BG21" s="158">
        <f>IF(BG7&lt;='Inputs and Model Assumptions'!$D$55,IF(BG7&lt;='Inputs and Model Assumptions'!$D$41,'Inputs and Model Assumptions'!$F$40*'Inputs and Model Assumptions'!$D$10/'Inputs and Model Assumptions'!$F$41*-1,0),0)</f>
        <v>0</v>
      </c>
      <c r="BH21" s="158">
        <f>IF(BH7&lt;='Inputs and Model Assumptions'!$D$55,IF(BH7&lt;='Inputs and Model Assumptions'!$D$41,'Inputs and Model Assumptions'!$F$40*'Inputs and Model Assumptions'!$D$10/'Inputs and Model Assumptions'!$F$41*-1,0),0)</f>
        <v>0</v>
      </c>
      <c r="BI21" s="158">
        <f>IF(BI7&lt;='Inputs and Model Assumptions'!$D$55,IF(BI7&lt;='Inputs and Model Assumptions'!$D$41,'Inputs and Model Assumptions'!$F$40*'Inputs and Model Assumptions'!$D$10/'Inputs and Model Assumptions'!$F$41*-1,0),0)</f>
        <v>0</v>
      </c>
      <c r="BJ21" s="158">
        <f>IF(BJ7&lt;='Inputs and Model Assumptions'!$D$55,IF(BJ7&lt;='Inputs and Model Assumptions'!$D$41,'Inputs and Model Assumptions'!$F$40*'Inputs and Model Assumptions'!$D$10/'Inputs and Model Assumptions'!$F$41*-1,0),0)</f>
        <v>0</v>
      </c>
      <c r="BK21" s="158">
        <f>IF(BK7&lt;='Inputs and Model Assumptions'!$D$55,IF(BK7&lt;='Inputs and Model Assumptions'!$D$41,'Inputs and Model Assumptions'!$F$40*'Inputs and Model Assumptions'!$D$10/'Inputs and Model Assumptions'!$F$41*-1,0),0)</f>
        <v>0</v>
      </c>
      <c r="BL21" s="158">
        <f>IF(BL7&lt;='Inputs and Model Assumptions'!$D$55,IF(BL7&lt;='Inputs and Model Assumptions'!$D$41,'Inputs and Model Assumptions'!$F$40*'Inputs and Model Assumptions'!$D$10/'Inputs and Model Assumptions'!$F$41*-1,0),0)</f>
        <v>0</v>
      </c>
      <c r="BM21" s="158">
        <f>IF(BM7&lt;='Inputs and Model Assumptions'!$D$55,IF(BM7&lt;='Inputs and Model Assumptions'!$D$41,'Inputs and Model Assumptions'!$F$40*'Inputs and Model Assumptions'!$D$10/'Inputs and Model Assumptions'!$F$41*-1,0),0)</f>
        <v>0</v>
      </c>
      <c r="BN21" s="158">
        <f>IF(BN7&lt;='Inputs and Model Assumptions'!$D$55,IF(BN7&lt;='Inputs and Model Assumptions'!$D$41,'Inputs and Model Assumptions'!$F$40*'Inputs and Model Assumptions'!$D$10/'Inputs and Model Assumptions'!$F$41*-1,0),0)</f>
        <v>0</v>
      </c>
      <c r="BO21" s="158">
        <f>IF(BO7&lt;='Inputs and Model Assumptions'!$D$55,IF(BO7&lt;='Inputs and Model Assumptions'!$D$41,'Inputs and Model Assumptions'!$F$40*'Inputs and Model Assumptions'!$D$10/'Inputs and Model Assumptions'!$F$41*-1,0),0)</f>
        <v>0</v>
      </c>
      <c r="BP21" s="158">
        <f>IF(BP7&lt;='Inputs and Model Assumptions'!$D$55,IF(BP7&lt;='Inputs and Model Assumptions'!$D$41,'Inputs and Model Assumptions'!$F$40*'Inputs and Model Assumptions'!$D$10/'Inputs and Model Assumptions'!$F$41*-1,0),0)</f>
        <v>0</v>
      </c>
      <c r="BQ21" s="158">
        <f>IF(BQ7&lt;='Inputs and Model Assumptions'!$D$55,IF(BQ7&lt;='Inputs and Model Assumptions'!$D$41,'Inputs and Model Assumptions'!$F$40*'Inputs and Model Assumptions'!$D$10/'Inputs and Model Assumptions'!$F$41*-1,0),0)</f>
        <v>0</v>
      </c>
      <c r="BR21" s="158">
        <f>IF(BR7&lt;='Inputs and Model Assumptions'!$D$55,IF(BR7&lt;='Inputs and Model Assumptions'!$D$41,'Inputs and Model Assumptions'!$F$40*'Inputs and Model Assumptions'!$D$10/'Inputs and Model Assumptions'!$F$41*-1,0),0)</f>
        <v>0</v>
      </c>
      <c r="BS21" s="158">
        <f>IF(BS7&lt;='Inputs and Model Assumptions'!$D$55,IF(BS7&lt;='Inputs and Model Assumptions'!$D$41,'Inputs and Model Assumptions'!$F$40*'Inputs and Model Assumptions'!$D$10/'Inputs and Model Assumptions'!$F$41*-1,0),0)</f>
        <v>0</v>
      </c>
      <c r="BT21" s="158">
        <f>IF(BT7&lt;='Inputs and Model Assumptions'!$D$55,IF(BT7&lt;='Inputs and Model Assumptions'!$D$41,'Inputs and Model Assumptions'!$F$40*'Inputs and Model Assumptions'!$D$10/'Inputs and Model Assumptions'!$F$41*-1,0),0)</f>
        <v>0</v>
      </c>
      <c r="BU21" s="158">
        <f>IF(BU7&lt;='Inputs and Model Assumptions'!$D$55,IF(BU7&lt;='Inputs and Model Assumptions'!$D$41,'Inputs and Model Assumptions'!$F$40*'Inputs and Model Assumptions'!$D$10/'Inputs and Model Assumptions'!$F$41*-1,0),0)</f>
        <v>0</v>
      </c>
      <c r="BV21" s="158">
        <f>IF(BV7&lt;='Inputs and Model Assumptions'!$D$55,IF(BV7&lt;='Inputs and Model Assumptions'!$D$41,'Inputs and Model Assumptions'!$F$40*'Inputs and Model Assumptions'!$D$10/'Inputs and Model Assumptions'!$F$41*-1,0),0)</f>
        <v>0</v>
      </c>
      <c r="BW21" s="158">
        <f>IF(BW7&lt;='Inputs and Model Assumptions'!$D$55,IF(BW7&lt;='Inputs and Model Assumptions'!$D$41,'Inputs and Model Assumptions'!$F$40*'Inputs and Model Assumptions'!$D$10/'Inputs and Model Assumptions'!$F$41*-1,0),0)</f>
        <v>0</v>
      </c>
      <c r="BX21" s="158">
        <f>IF(BX7&lt;='Inputs and Model Assumptions'!$D$55,IF(BX7&lt;='Inputs and Model Assumptions'!$D$41,'Inputs and Model Assumptions'!$F$40*'Inputs and Model Assumptions'!$D$10/'Inputs and Model Assumptions'!$F$41*-1,0),0)</f>
        <v>0</v>
      </c>
      <c r="BY21" s="158">
        <f>IF(BY7&lt;='Inputs and Model Assumptions'!$D$55,IF(BY7&lt;='Inputs and Model Assumptions'!$D$41,'Inputs and Model Assumptions'!$F$40*'Inputs and Model Assumptions'!$D$10/'Inputs and Model Assumptions'!$F$41*-1,0),0)</f>
        <v>0</v>
      </c>
      <c r="BZ21" s="158">
        <f>IF(BZ7&lt;='Inputs and Model Assumptions'!$D$55,IF(BZ7&lt;='Inputs and Model Assumptions'!$D$41,'Inputs and Model Assumptions'!$F$40*'Inputs and Model Assumptions'!$D$10/'Inputs and Model Assumptions'!$F$41*-1,0),0)</f>
        <v>0</v>
      </c>
      <c r="CA21" s="158">
        <f>IF(CA7&lt;='Inputs and Model Assumptions'!$D$55,IF(CA7&lt;='Inputs and Model Assumptions'!$D$41,'Inputs and Model Assumptions'!$F$40*'Inputs and Model Assumptions'!$D$10/'Inputs and Model Assumptions'!$F$41*-1,0),0)</f>
        <v>0</v>
      </c>
      <c r="CB21" s="158">
        <f>IF(CB7&lt;='Inputs and Model Assumptions'!$D$55,IF(CB7&lt;='Inputs and Model Assumptions'!$D$41,'Inputs and Model Assumptions'!$F$40*'Inputs and Model Assumptions'!$D$10/'Inputs and Model Assumptions'!$F$41*-1,0),0)</f>
        <v>0</v>
      </c>
      <c r="CC21" s="158">
        <f>IF(CC7&lt;='Inputs and Model Assumptions'!$D$55,IF(CC7&lt;='Inputs and Model Assumptions'!$D$41,'Inputs and Model Assumptions'!$F$40*'Inputs and Model Assumptions'!$D$10/'Inputs and Model Assumptions'!$F$41*-1,0),0)</f>
        <v>0</v>
      </c>
      <c r="CD21" s="158">
        <f>IF(CD7&lt;='Inputs and Model Assumptions'!$D$55,IF(CD7&lt;='Inputs and Model Assumptions'!$D$41,'Inputs and Model Assumptions'!$F$40*'Inputs and Model Assumptions'!$D$10/'Inputs and Model Assumptions'!$F$41*-1,0),0)</f>
        <v>0</v>
      </c>
      <c r="CE21" s="158">
        <f>IF(CE7&lt;='Inputs and Model Assumptions'!$D$55,IF(CE7&lt;='Inputs and Model Assumptions'!$D$41,'Inputs and Model Assumptions'!$F$40*'Inputs and Model Assumptions'!$D$10/'Inputs and Model Assumptions'!$F$41*-1,0),0)</f>
        <v>0</v>
      </c>
      <c r="CF21" s="158">
        <f>IF(CF7&lt;='Inputs and Model Assumptions'!$D$55,IF(CF7&lt;='Inputs and Model Assumptions'!$D$41,'Inputs and Model Assumptions'!$F$40*'Inputs and Model Assumptions'!$D$10/'Inputs and Model Assumptions'!$F$41*-1,0),0)</f>
        <v>0</v>
      </c>
      <c r="CG21" s="158">
        <f>IF(CG7&lt;='Inputs and Model Assumptions'!$D$55,IF(CG7&lt;='Inputs and Model Assumptions'!$D$41,'Inputs and Model Assumptions'!$F$40*'Inputs and Model Assumptions'!$D$10/'Inputs and Model Assumptions'!$F$41*-1,0),0)</f>
        <v>0</v>
      </c>
      <c r="CH21" s="158">
        <f>IF(CH7&lt;='Inputs and Model Assumptions'!$D$55,IF(CH7&lt;='Inputs and Model Assumptions'!$D$41,'Inputs and Model Assumptions'!$F$40*'Inputs and Model Assumptions'!$D$10/'Inputs and Model Assumptions'!$F$41*-1,0),0)</f>
        <v>0</v>
      </c>
      <c r="CI21" s="158">
        <f>IF(CI7&lt;='Inputs and Model Assumptions'!$D$55,IF(CI7&lt;='Inputs and Model Assumptions'!$D$41,'Inputs and Model Assumptions'!$F$40*'Inputs and Model Assumptions'!$D$10/'Inputs and Model Assumptions'!$F$41*-1,0),0)</f>
        <v>0</v>
      </c>
      <c r="CJ21" s="158">
        <f>IF(CJ7&lt;='Inputs and Model Assumptions'!$D$55,IF(CJ7&lt;='Inputs and Model Assumptions'!$D$41,'Inputs and Model Assumptions'!$F$40*'Inputs and Model Assumptions'!$D$10/'Inputs and Model Assumptions'!$F$41*-1,0),0)</f>
        <v>0</v>
      </c>
      <c r="CK21" s="158">
        <f>IF(CK7&lt;='Inputs and Model Assumptions'!$D$55,IF(CK7&lt;='Inputs and Model Assumptions'!$D$41,'Inputs and Model Assumptions'!$F$40*'Inputs and Model Assumptions'!$D$10/'Inputs and Model Assumptions'!$F$41*-1,0),0)</f>
        <v>0</v>
      </c>
      <c r="CL21" s="158">
        <f>IF(CL7&lt;='Inputs and Model Assumptions'!$D$55,IF(CL7&lt;='Inputs and Model Assumptions'!$D$41,'Inputs and Model Assumptions'!$F$40*'Inputs and Model Assumptions'!$D$10/'Inputs and Model Assumptions'!$F$41*-1,0),0)</f>
        <v>0</v>
      </c>
      <c r="CM21" s="158">
        <f>IF(CM7&lt;='Inputs and Model Assumptions'!$D$55,IF(CM7&lt;='Inputs and Model Assumptions'!$D$41,'Inputs and Model Assumptions'!$F$40*'Inputs and Model Assumptions'!$D$10/'Inputs and Model Assumptions'!$F$41*-1,0),0)</f>
        <v>0</v>
      </c>
      <c r="CN21" s="158">
        <f>IF(CN7&lt;='Inputs and Model Assumptions'!$D$55,IF(CN7&lt;='Inputs and Model Assumptions'!$D$41,'Inputs and Model Assumptions'!$F$40*'Inputs and Model Assumptions'!$D$10/'Inputs and Model Assumptions'!$F$41*-1,0),0)</f>
        <v>0</v>
      </c>
      <c r="CO21" s="158">
        <f>IF(CO7&lt;='Inputs and Model Assumptions'!$D$55,IF(CO7&lt;='Inputs and Model Assumptions'!$D$41,'Inputs and Model Assumptions'!$F$40*'Inputs and Model Assumptions'!$D$10/'Inputs and Model Assumptions'!$F$41*-1,0),0)</f>
        <v>0</v>
      </c>
      <c r="CP21" s="158">
        <f>IF(CP7&lt;='Inputs and Model Assumptions'!$D$55,IF(CP7&lt;='Inputs and Model Assumptions'!$D$41,'Inputs and Model Assumptions'!$F$40*'Inputs and Model Assumptions'!$D$10/'Inputs and Model Assumptions'!$F$41*-1,0),0)</f>
        <v>0</v>
      </c>
      <c r="CQ21" s="158">
        <f>IF(CQ7&lt;='Inputs and Model Assumptions'!$D$55,IF(CQ7&lt;='Inputs and Model Assumptions'!$D$41,'Inputs and Model Assumptions'!$F$40*'Inputs and Model Assumptions'!$D$10/'Inputs and Model Assumptions'!$F$41*-1,0),0)</f>
        <v>0</v>
      </c>
      <c r="CR21" s="158">
        <f>IF(CR7&lt;='Inputs and Model Assumptions'!$D$55,IF(CR7&lt;='Inputs and Model Assumptions'!$D$41,'Inputs and Model Assumptions'!$F$40*'Inputs and Model Assumptions'!$D$10/'Inputs and Model Assumptions'!$F$41*-1,0),0)</f>
        <v>0</v>
      </c>
      <c r="CS21" s="158">
        <f>IF(CS7&lt;='Inputs and Model Assumptions'!$D$55,IF(CS7&lt;='Inputs and Model Assumptions'!$D$41,'Inputs and Model Assumptions'!$F$40*'Inputs and Model Assumptions'!$D$10/'Inputs and Model Assumptions'!$F$41*-1,0),0)</f>
        <v>0</v>
      </c>
      <c r="CT21" s="158">
        <f>IF(CT7&lt;='Inputs and Model Assumptions'!$D$55,IF(CT7&lt;='Inputs and Model Assumptions'!$D$41,'Inputs and Model Assumptions'!$F$40*'Inputs and Model Assumptions'!$D$10/'Inputs and Model Assumptions'!$F$41*-1,0),0)</f>
        <v>0</v>
      </c>
      <c r="CU21" s="158">
        <f>IF(CU7&lt;='Inputs and Model Assumptions'!$D$55,IF(CU7&lt;='Inputs and Model Assumptions'!$D$41,'Inputs and Model Assumptions'!$F$40*'Inputs and Model Assumptions'!$D$10/'Inputs and Model Assumptions'!$F$41*-1,0),0)</f>
        <v>0</v>
      </c>
      <c r="CV21" s="158">
        <f>IF(CV7&lt;='Inputs and Model Assumptions'!$D$55,IF(CV7&lt;='Inputs and Model Assumptions'!$D$41,'Inputs and Model Assumptions'!$F$40*'Inputs and Model Assumptions'!$D$10/'Inputs and Model Assumptions'!$F$41*-1,0),0)</f>
        <v>0</v>
      </c>
      <c r="CW21" s="158">
        <f>IF(CW7&lt;='Inputs and Model Assumptions'!$D$55,IF(CW7&lt;='Inputs and Model Assumptions'!$D$41,'Inputs and Model Assumptions'!$F$40*'Inputs and Model Assumptions'!$D$10/'Inputs and Model Assumptions'!$F$41*-1,0),0)</f>
        <v>0</v>
      </c>
      <c r="CX21" s="158">
        <f>IF(CX7&lt;='Inputs and Model Assumptions'!$D$55,IF(CX7&lt;='Inputs and Model Assumptions'!$D$41,'Inputs and Model Assumptions'!$F$40*'Inputs and Model Assumptions'!$D$10/'Inputs and Model Assumptions'!$F$41*-1,0),0)</f>
        <v>0</v>
      </c>
      <c r="CY21" s="158">
        <f>IF(CY7&lt;='Inputs and Model Assumptions'!$D$55,IF(CY7&lt;='Inputs and Model Assumptions'!$D$41,'Inputs and Model Assumptions'!$F$40*'Inputs and Model Assumptions'!$D$10/'Inputs and Model Assumptions'!$F$41*-1,0),0)</f>
        <v>0</v>
      </c>
      <c r="CZ21" s="158">
        <f>IF(CZ7&lt;='Inputs and Model Assumptions'!$D$55,IF(CZ7&lt;='Inputs and Model Assumptions'!$D$41,'Inputs and Model Assumptions'!$F$40*'Inputs and Model Assumptions'!$D$10/'Inputs and Model Assumptions'!$F$41*-1,0),0)</f>
        <v>0</v>
      </c>
      <c r="DA21" s="158">
        <f>IF(DA7&lt;='Inputs and Model Assumptions'!$D$55,IF(DA7&lt;='Inputs and Model Assumptions'!$D$41,'Inputs and Model Assumptions'!$F$40*'Inputs and Model Assumptions'!$D$10/'Inputs and Model Assumptions'!$F$41*-1,0),0)</f>
        <v>0</v>
      </c>
      <c r="DB21" s="158">
        <f>IF(DB7&lt;='Inputs and Model Assumptions'!$D$55,IF(DB7&lt;='Inputs and Model Assumptions'!$D$41,'Inputs and Model Assumptions'!$F$40*'Inputs and Model Assumptions'!$D$10/'Inputs and Model Assumptions'!$F$41*-1,0),0)</f>
        <v>0</v>
      </c>
      <c r="DC21" s="158">
        <f>IF(DC7&lt;='Inputs and Model Assumptions'!$D$55,IF(DC7&lt;='Inputs and Model Assumptions'!$D$41,'Inputs and Model Assumptions'!$F$40*'Inputs and Model Assumptions'!$D$10/'Inputs and Model Assumptions'!$F$41*-1,0),0)</f>
        <v>0</v>
      </c>
      <c r="DD21" s="158">
        <f>IF(DD7&lt;='Inputs and Model Assumptions'!$D$55,IF(DD7&lt;='Inputs and Model Assumptions'!$D$41,'Inputs and Model Assumptions'!$F$40*'Inputs and Model Assumptions'!$D$10/'Inputs and Model Assumptions'!$F$41*-1,0),0)</f>
        <v>0</v>
      </c>
      <c r="DE21" s="158">
        <f>IF(DE7&lt;='Inputs and Model Assumptions'!$D$55,IF(DE7&lt;='Inputs and Model Assumptions'!$D$41,'Inputs and Model Assumptions'!$F$40*'Inputs and Model Assumptions'!$D$10/'Inputs and Model Assumptions'!$F$41*-1,0),0)</f>
        <v>0</v>
      </c>
      <c r="DF21" s="158">
        <f>IF(DF7&lt;='Inputs and Model Assumptions'!$D$55,IF(DF7&lt;='Inputs and Model Assumptions'!$D$41,'Inputs and Model Assumptions'!$F$40*'Inputs and Model Assumptions'!$D$10/'Inputs and Model Assumptions'!$F$41*-1,0),0)</f>
        <v>0</v>
      </c>
      <c r="DG21" s="158">
        <f>IF(DG7&lt;='Inputs and Model Assumptions'!$D$55,IF(DG7&lt;='Inputs and Model Assumptions'!$D$41,'Inputs and Model Assumptions'!$F$40*'Inputs and Model Assumptions'!$D$10/'Inputs and Model Assumptions'!$F$41*-1,0),0)</f>
        <v>0</v>
      </c>
      <c r="DH21" s="158">
        <f>IF(DH7&lt;='Inputs and Model Assumptions'!$D$55,IF(DH7&lt;='Inputs and Model Assumptions'!$D$41,'Inputs and Model Assumptions'!$F$40*'Inputs and Model Assumptions'!$D$10/'Inputs and Model Assumptions'!$F$41*-1,0),0)</f>
        <v>0</v>
      </c>
      <c r="DI21" s="158">
        <f>IF(DI7&lt;='Inputs and Model Assumptions'!$D$55,IF(DI7&lt;='Inputs and Model Assumptions'!$D$41,'Inputs and Model Assumptions'!$F$40*'Inputs and Model Assumptions'!$D$10/'Inputs and Model Assumptions'!$F$41*-1,0),0)</f>
        <v>0</v>
      </c>
      <c r="DJ21" s="158">
        <f>IF(DJ7&lt;='Inputs and Model Assumptions'!$D$55,IF(DJ7&lt;='Inputs and Model Assumptions'!$D$41,'Inputs and Model Assumptions'!$F$40*'Inputs and Model Assumptions'!$D$10/'Inputs and Model Assumptions'!$F$41*-1,0),0)</f>
        <v>0</v>
      </c>
      <c r="DK21" s="158">
        <f>IF(DK7&lt;='Inputs and Model Assumptions'!$D$55,IF(DK7&lt;='Inputs and Model Assumptions'!$D$41,'Inputs and Model Assumptions'!$F$40*'Inputs and Model Assumptions'!$D$10/'Inputs and Model Assumptions'!$F$41*-1,0),0)</f>
        <v>0</v>
      </c>
      <c r="DL21" s="158">
        <f>IF(DL7&lt;='Inputs and Model Assumptions'!$D$55,IF(DL7&lt;='Inputs and Model Assumptions'!$D$41,'Inputs and Model Assumptions'!$F$40*'Inputs and Model Assumptions'!$D$10/'Inputs and Model Assumptions'!$F$41*-1,0),0)</f>
        <v>0</v>
      </c>
      <c r="DM21" s="158">
        <f>IF(DM7&lt;='Inputs and Model Assumptions'!$D$55,IF(DM7&lt;='Inputs and Model Assumptions'!$D$41,'Inputs and Model Assumptions'!$F$40*'Inputs and Model Assumptions'!$D$10/'Inputs and Model Assumptions'!$F$41*-1,0),0)</f>
        <v>0</v>
      </c>
      <c r="DN21" s="158">
        <f>IF(DN7&lt;='Inputs and Model Assumptions'!$D$55,IF(DN7&lt;='Inputs and Model Assumptions'!$D$41,'Inputs and Model Assumptions'!$F$40*'Inputs and Model Assumptions'!$D$10/'Inputs and Model Assumptions'!$F$41*-1,0),0)</f>
        <v>0</v>
      </c>
      <c r="DO21" s="158">
        <f>IF(DO7&lt;='Inputs and Model Assumptions'!$D$55,IF(DO7&lt;='Inputs and Model Assumptions'!$D$41,'Inputs and Model Assumptions'!$F$40*'Inputs and Model Assumptions'!$D$10/'Inputs and Model Assumptions'!$F$41*-1,0),0)</f>
        <v>0</v>
      </c>
      <c r="DP21" s="158">
        <f>IF(DP7&lt;='Inputs and Model Assumptions'!$D$55,IF(DP7&lt;='Inputs and Model Assumptions'!$D$41,'Inputs and Model Assumptions'!$F$40*'Inputs and Model Assumptions'!$D$10/'Inputs and Model Assumptions'!$F$41*-1,0),0)</f>
        <v>0</v>
      </c>
      <c r="DQ21" s="158">
        <f>IF(DQ7&lt;='Inputs and Model Assumptions'!$D$55,IF(DQ7&lt;='Inputs and Model Assumptions'!$D$41,'Inputs and Model Assumptions'!$F$40*'Inputs and Model Assumptions'!$D$10/'Inputs and Model Assumptions'!$F$41*-1,0),0)</f>
        <v>0</v>
      </c>
      <c r="DR21" s="158">
        <f>IF(DR7&lt;='Inputs and Model Assumptions'!$D$55,IF(DR7&lt;='Inputs and Model Assumptions'!$D$41,'Inputs and Model Assumptions'!$F$40*'Inputs and Model Assumptions'!$D$10/'Inputs and Model Assumptions'!$F$41*-1,0),0)</f>
        <v>0</v>
      </c>
      <c r="DS21" s="158">
        <f>IF(DS7&lt;='Inputs and Model Assumptions'!$D$55,IF(DS7&lt;='Inputs and Model Assumptions'!$D$41,'Inputs and Model Assumptions'!$F$40*'Inputs and Model Assumptions'!$D$10/'Inputs and Model Assumptions'!$F$41*-1,0),0)</f>
        <v>0</v>
      </c>
      <c r="DT21" s="158">
        <f>IF(DT7&lt;='Inputs and Model Assumptions'!$D$55,IF(DT7&lt;='Inputs and Model Assumptions'!$D$41,'Inputs and Model Assumptions'!$F$40*'Inputs and Model Assumptions'!$D$10/'Inputs and Model Assumptions'!$F$41*-1,0),0)</f>
        <v>0</v>
      </c>
    </row>
    <row r="22" spans="1:124" s="138" customFormat="1" ht="15.5" customHeight="1" x14ac:dyDescent="0.2">
      <c r="A22" s="408"/>
      <c r="B22" s="72" t="s">
        <v>133</v>
      </c>
      <c r="C22" s="166"/>
      <c r="D22" s="158"/>
      <c r="E22" s="158">
        <f>-Capitalisation!C14</f>
        <v>-4921.5407158224534</v>
      </c>
      <c r="F22" s="158">
        <f>-Capitalisation!D14</f>
        <v>-4885.9890153688957</v>
      </c>
      <c r="G22" s="158">
        <f>-Capitalisation!E14</f>
        <v>-4850.2924728869712</v>
      </c>
      <c r="H22" s="158">
        <f>-Capitalisation!F14</f>
        <v>-4814.4504982723265</v>
      </c>
      <c r="I22" s="158">
        <f>-Capitalisation!G14</f>
        <v>-4778.4624990164511</v>
      </c>
      <c r="J22" s="158">
        <f>-Capitalisation!H14</f>
        <v>-4742.3278801968827</v>
      </c>
      <c r="K22" s="158">
        <f>-Capitalisation!I14</f>
        <v>-4706.0460444673672</v>
      </c>
      <c r="L22" s="158">
        <f>-Capitalisation!J14</f>
        <v>-4669.6163920479921</v>
      </c>
      <c r="M22" s="158">
        <f>-Capitalisation!K14</f>
        <v>-4633.0383207152645</v>
      </c>
      <c r="N22" s="158">
        <f>-Capitalisation!L14</f>
        <v>-4596.3112257921612</v>
      </c>
      <c r="O22" s="158">
        <f>-Capitalisation!M14</f>
        <v>-4559.434500138128</v>
      </c>
      <c r="P22" s="158">
        <f>-Capitalisation!N14</f>
        <v>-4522.4075341390435</v>
      </c>
      <c r="Q22" s="158">
        <f>-Capitalisation!O14</f>
        <v>-4485.2297156971463</v>
      </c>
      <c r="R22" s="158">
        <f>-Capitalisation!P14</f>
        <v>-4447.9004302209105</v>
      </c>
      <c r="S22" s="158">
        <f>-Capitalisation!Q14</f>
        <v>-4410.4190606148895</v>
      </c>
      <c r="T22" s="158">
        <f>-Capitalisation!R14</f>
        <v>-4372.7849872695133</v>
      </c>
      <c r="U22" s="158">
        <f>-Capitalisation!S14</f>
        <v>-4334.9975880508446</v>
      </c>
      <c r="V22" s="158">
        <f>-Capitalisation!T14</f>
        <v>-4297.0562382902963</v>
      </c>
      <c r="W22" s="158">
        <f>-Capitalisation!U14</f>
        <v>-4258.960310774306</v>
      </c>
      <c r="X22" s="158">
        <f>-Capitalisation!V14</f>
        <v>-4220.7091757339622</v>
      </c>
      <c r="Y22" s="158">
        <f>-Capitalisation!W14</f>
        <v>-4182.3022008345997</v>
      </c>
      <c r="Z22" s="158">
        <f>-Capitalisation!X14</f>
        <v>-4143.7387511653415</v>
      </c>
      <c r="AA22" s="158">
        <f>-Capitalisation!Y14</f>
        <v>-4105.0181892286055</v>
      </c>
      <c r="AB22" s="158">
        <f>-Capitalisation!Z14</f>
        <v>-4066.1398749295672</v>
      </c>
      <c r="AC22" s="158">
        <f>-Capitalisation!AA14</f>
        <v>-4027.1031655655752</v>
      </c>
      <c r="AD22" s="158">
        <f>-Capitalisation!AB14</f>
        <v>-3987.9074158155281</v>
      </c>
      <c r="AE22" s="158">
        <f>-Capitalisation!AC14</f>
        <v>-3948.5519777292061</v>
      </c>
      <c r="AF22" s="158">
        <f>-Capitalisation!AD14</f>
        <v>-3909.0362007165609</v>
      </c>
      <c r="AG22" s="158">
        <f>-Capitalisation!AE14</f>
        <v>-3869.3594315369587</v>
      </c>
      <c r="AH22" s="158">
        <f>-Capitalisation!AF14</f>
        <v>-3829.5210142883839</v>
      </c>
      <c r="AI22" s="158">
        <f>-Capitalisation!AG14</f>
        <v>-3789.5202903965933</v>
      </c>
      <c r="AJ22" s="158">
        <f>-Capitalisation!AH14</f>
        <v>-3749.3565986042322</v>
      </c>
      <c r="AK22" s="158">
        <f>-Capitalisation!AI14</f>
        <v>-3709.0292749599012</v>
      </c>
      <c r="AL22" s="158">
        <f>-Capitalisation!AJ14</f>
        <v>-3668.5376528071793</v>
      </c>
      <c r="AM22" s="158">
        <f>-Capitalisation!AK14</f>
        <v>-3627.881062773607</v>
      </c>
      <c r="AN22" s="158">
        <f>-Capitalisation!AL14</f>
        <v>-3587.0588327596165</v>
      </c>
      <c r="AO22" s="158">
        <f>-Capitalisation!AM14</f>
        <v>-3546.0702879274249</v>
      </c>
      <c r="AP22" s="158">
        <f>-Capitalisation!AN14</f>
        <v>-3504.9147506898753</v>
      </c>
      <c r="AQ22" s="158">
        <f>-Capitalisation!AO14</f>
        <v>-3463.5915406992372</v>
      </c>
      <c r="AR22" s="158">
        <f>-Capitalisation!AP14</f>
        <v>-3422.09997483596</v>
      </c>
      <c r="AS22" s="158">
        <f>-Capitalisation!AQ14</f>
        <v>-3380.4393671973776</v>
      </c>
      <c r="AT22" s="158">
        <f>-Capitalisation!AR14</f>
        <v>-3338.609029086374</v>
      </c>
      <c r="AU22" s="158">
        <f>-Capitalisation!AS14</f>
        <v>-3296.6082689999939</v>
      </c>
      <c r="AV22" s="158">
        <f>-Capitalisation!AT14</f>
        <v>-3254.4363926180154</v>
      </c>
      <c r="AW22" s="158">
        <f>-Capitalisation!AU14</f>
        <v>-3212.0927027914672</v>
      </c>
      <c r="AX22" s="158">
        <f>-Capitalisation!AV14</f>
        <v>-3169.5764995311097</v>
      </c>
      <c r="AY22" s="158">
        <f>-Capitalisation!AW14</f>
        <v>-3126.8870799958586</v>
      </c>
      <c r="AZ22" s="158">
        <f>-Capitalisation!AX14</f>
        <v>-3084.0237384811689</v>
      </c>
      <c r="BA22" s="158">
        <f>-Capitalisation!AY14</f>
        <v>-3040.985766407367</v>
      </c>
      <c r="BB22" s="158">
        <f>-Capitalisation!AZ14</f>
        <v>-2997.7724523079401</v>
      </c>
      <c r="BC22" s="158">
        <f>-Capitalisation!BA14</f>
        <v>-2954.3830818177698</v>
      </c>
      <c r="BD22" s="158">
        <f>-Capitalisation!BB14</f>
        <v>-2910.8169376613282</v>
      </c>
      <c r="BE22" s="158">
        <f>-Capitalisation!BC14</f>
        <v>-2867.0732996408169</v>
      </c>
      <c r="BF22" s="158">
        <f>-Capitalisation!BD14</f>
        <v>-2823.1514446242631</v>
      </c>
      <c r="BG22" s="158">
        <f>-Capitalisation!BE14</f>
        <v>-2779.0506465335643</v>
      </c>
      <c r="BH22" s="158">
        <f>-Capitalisation!BF14</f>
        <v>-2734.7701763324862</v>
      </c>
      <c r="BI22" s="158">
        <f>-Capitalisation!BG14</f>
        <v>-2690.3093020146107</v>
      </c>
      <c r="BJ22" s="158">
        <f>-Capitalisation!BH14</f>
        <v>-2645.6672885912353</v>
      </c>
      <c r="BK22" s="158">
        <f>-Capitalisation!BI14</f>
        <v>-2600.8433980792211</v>
      </c>
      <c r="BL22" s="158">
        <f>-Capitalisation!BJ14</f>
        <v>-2555.8368894887967</v>
      </c>
      <c r="BM22" s="158">
        <f>-Capitalisation!BK14</f>
        <v>-2510.6470188113053</v>
      </c>
      <c r="BN22" s="158">
        <f>-Capitalisation!BL14</f>
        <v>-2465.2730390069069</v>
      </c>
      <c r="BO22" s="158">
        <f>-Capitalisation!BM14</f>
        <v>-2419.7141999922283</v>
      </c>
      <c r="BP22" s="158">
        <f>-Capitalisation!BN14</f>
        <v>-2373.9697486279642</v>
      </c>
      <c r="BQ22" s="158">
        <f>-Capitalisation!BO14</f>
        <v>-2328.0389287064277</v>
      </c>
      <c r="BR22" s="158">
        <f>-Capitalisation!BP14</f>
        <v>-2281.9209809390463</v>
      </c>
      <c r="BS22" s="158">
        <f>-Capitalisation!BQ14</f>
        <v>-2235.6151429438128</v>
      </c>
      <c r="BT22" s="158">
        <f>-Capitalisation!BR14</f>
        <v>-2189.120649232681</v>
      </c>
      <c r="BU22" s="158">
        <f>-Capitalisation!BS14</f>
        <v>-2142.4367311989117</v>
      </c>
      <c r="BV22" s="158">
        <f>-Capitalisation!BT14</f>
        <v>-2095.5626171043673</v>
      </c>
      <c r="BW22" s="158">
        <f>-Capitalisation!BU14</f>
        <v>-2048.4975320667531</v>
      </c>
      <c r="BX22" s="158">
        <f>-Capitalisation!BV14</f>
        <v>-2001.2406980468074</v>
      </c>
      <c r="BY22" s="158">
        <f>-Capitalisation!BW14</f>
        <v>-1953.7913338354413</v>
      </c>
      <c r="BZ22" s="158">
        <f>-Capitalisation!BX14</f>
        <v>-1906.1486550408224</v>
      </c>
      <c r="CA22" s="158">
        <f>-Capitalisation!BY14</f>
        <v>-1858.3118740754098</v>
      </c>
      <c r="CB22" s="158">
        <f>-Capitalisation!BZ14</f>
        <v>-1810.2802001429332</v>
      </c>
      <c r="CC22" s="158">
        <f>-Capitalisation!CA14</f>
        <v>-1762.0528392253193</v>
      </c>
      <c r="CD22" s="158">
        <f>-Capitalisation!CB14</f>
        <v>-1713.6289940695685</v>
      </c>
      <c r="CE22" s="158">
        <f>-Capitalisation!CC14</f>
        <v>-1665.0078641745731</v>
      </c>
      <c r="CF22" s="158">
        <f>-Capitalisation!CD14</f>
        <v>-1616.1886457778846</v>
      </c>
      <c r="CG22" s="158">
        <f>-Capitalisation!CE14</f>
        <v>-1567.170531842427</v>
      </c>
      <c r="CH22" s="158">
        <f>-Capitalisation!CF14</f>
        <v>-1517.9527120431555</v>
      </c>
      <c r="CI22" s="158">
        <f>-Capitalisation!CG14</f>
        <v>-1468.5343727536604</v>
      </c>
      <c r="CJ22" s="158">
        <f>-Capitalisation!CH14</f>
        <v>-1418.9146970327176</v>
      </c>
      <c r="CK22" s="158">
        <f>-Capitalisation!CI14</f>
        <v>-1369.092864610783</v>
      </c>
      <c r="CL22" s="158">
        <f>-Capitalisation!CJ14</f>
        <v>-1319.0680518764332</v>
      </c>
      <c r="CM22" s="158">
        <f>-Capitalisation!CK14</f>
        <v>-1268.83943186275</v>
      </c>
      <c r="CN22" s="158">
        <f>-Capitalisation!CL14</f>
        <v>-1218.4061742336492</v>
      </c>
      <c r="CO22" s="158">
        <f>-Capitalisation!CM14</f>
        <v>-1167.7674452701547</v>
      </c>
      <c r="CP22" s="158">
        <f>-Capitalisation!CN14</f>
        <v>-1116.9224078566162</v>
      </c>
      <c r="CQ22" s="158">
        <f>-Capitalisation!CO14</f>
        <v>-1065.870221466871</v>
      </c>
      <c r="CR22" s="158">
        <f>-Capitalisation!CP14</f>
        <v>-1014.6100421503479</v>
      </c>
      <c r="CS22" s="158">
        <f>-Capitalisation!CQ14</f>
        <v>-963.14102251811744</v>
      </c>
      <c r="CT22" s="158">
        <f>-Capitalisation!CR14</f>
        <v>-911.46231172888224</v>
      </c>
      <c r="CU22" s="158">
        <f>-Capitalisation!CS14</f>
        <v>-859.57305547491217</v>
      </c>
      <c r="CV22" s="158">
        <f>-Capitalisation!CT14</f>
        <v>-807.47239596792213</v>
      </c>
      <c r="CW22" s="158">
        <f>-Capitalisation!CU14</f>
        <v>-755.15947192489079</v>
      </c>
      <c r="CX22" s="158">
        <f>-Capitalisation!CV14</f>
        <v>-702.63341855382373</v>
      </c>
      <c r="CY22" s="158">
        <f>-Capitalisation!CW14</f>
        <v>-649.89336753945622</v>
      </c>
      <c r="CZ22" s="158">
        <f>-Capitalisation!CX14</f>
        <v>-596.93844702890033</v>
      </c>
      <c r="DA22" s="158">
        <f>-Capitalisation!CY14</f>
        <v>-543.76778161723132</v>
      </c>
      <c r="DB22" s="158">
        <f>-Capitalisation!CZ14</f>
        <v>-490.38049233301604</v>
      </c>
      <c r="DC22" s="158">
        <f>-Capitalisation!DA14</f>
        <v>-436.77569662378346</v>
      </c>
      <c r="DD22" s="158">
        <f>-Capitalisation!DB14</f>
        <v>-382.95250834143428</v>
      </c>
      <c r="DE22" s="158">
        <f>-Capitalisation!DC14</f>
        <v>-328.91003772759223</v>
      </c>
      <c r="DF22" s="158">
        <f>-Capitalisation!DD14</f>
        <v>-274.64739139889519</v>
      </c>
      <c r="DG22" s="158">
        <f>-Capitalisation!DE14</f>
        <v>-220.1636723322267</v>
      </c>
      <c r="DH22" s="158">
        <f>-Capitalisation!DF14</f>
        <v>-165.4579798498871</v>
      </c>
      <c r="DI22" s="158">
        <f>-Capitalisation!DG14</f>
        <v>-110.52940960470424</v>
      </c>
      <c r="DJ22" s="158">
        <f>-Capitalisation!DH14</f>
        <v>-55.377053565083685</v>
      </c>
      <c r="DK22" s="158">
        <f>-Capitalisation!DI14</f>
        <v>0</v>
      </c>
      <c r="DL22" s="158">
        <f>-Capitalisation!DJ14</f>
        <v>0</v>
      </c>
      <c r="DM22" s="158">
        <f>-Capitalisation!DK14</f>
        <v>0</v>
      </c>
      <c r="DN22" s="158">
        <f>-Capitalisation!DL14</f>
        <v>0</v>
      </c>
      <c r="DO22" s="158">
        <f>-Capitalisation!DM14</f>
        <v>0</v>
      </c>
      <c r="DP22" s="158">
        <f>-Capitalisation!DN14</f>
        <v>0</v>
      </c>
      <c r="DQ22" s="158">
        <f>-Capitalisation!DO14</f>
        <v>0</v>
      </c>
      <c r="DR22" s="158">
        <f>-Capitalisation!DP14</f>
        <v>0</v>
      </c>
      <c r="DS22" s="158">
        <f>-Capitalisation!DQ14</f>
        <v>0</v>
      </c>
      <c r="DT22" s="158">
        <f>-Capitalisation!DR14</f>
        <v>0</v>
      </c>
    </row>
    <row r="23" spans="1:124" s="138" customFormat="1" ht="15.5" customHeight="1" x14ac:dyDescent="0.2">
      <c r="A23" s="408"/>
      <c r="B23" s="262" t="s">
        <v>134</v>
      </c>
      <c r="C23" s="166"/>
      <c r="D23" s="158">
        <f>D21+D22</f>
        <v>0</v>
      </c>
      <c r="E23" s="158">
        <f t="shared" ref="E23:F23" si="25">E21+E22</f>
        <v>-4921.5407158224534</v>
      </c>
      <c r="F23" s="158">
        <f t="shared" si="25"/>
        <v>-4885.9890153688957</v>
      </c>
      <c r="G23" s="158">
        <f t="shared" ref="G23" si="26">G21+G22</f>
        <v>-4850.2924728869712</v>
      </c>
      <c r="H23" s="158">
        <f t="shared" ref="H23" si="27">H21+H22</f>
        <v>-4814.4504982723265</v>
      </c>
      <c r="I23" s="158">
        <f t="shared" ref="I23" si="28">I21+I22</f>
        <v>-4778.4624990164511</v>
      </c>
      <c r="J23" s="158">
        <f t="shared" ref="J23" si="29">J21+J22</f>
        <v>-4742.3278801968827</v>
      </c>
      <c r="K23" s="158">
        <f t="shared" ref="K23" si="30">K21+K22</f>
        <v>-4706.0460444673672</v>
      </c>
      <c r="L23" s="158">
        <f t="shared" ref="L23" si="31">L21+L22</f>
        <v>-4669.6163920479921</v>
      </c>
      <c r="M23" s="158">
        <f t="shared" ref="M23" si="32">M21+M22</f>
        <v>-4633.0383207152645</v>
      </c>
      <c r="N23" s="158">
        <f t="shared" ref="N23" si="33">N21+N22</f>
        <v>-4596.3112257921612</v>
      </c>
      <c r="O23" s="158">
        <f t="shared" ref="O23" si="34">O21+O22</f>
        <v>-4559.434500138128</v>
      </c>
      <c r="P23" s="158">
        <f t="shared" ref="P23" si="35">P21+P22</f>
        <v>-4522.4075341390435</v>
      </c>
      <c r="Q23" s="158">
        <f t="shared" ref="Q23" si="36">Q21+Q22</f>
        <v>-4485.2297156971463</v>
      </c>
      <c r="R23" s="158">
        <f t="shared" ref="R23" si="37">R21+R22</f>
        <v>-4447.9004302209105</v>
      </c>
      <c r="S23" s="158">
        <f t="shared" ref="S23" si="38">S21+S22</f>
        <v>-4410.4190606148895</v>
      </c>
      <c r="T23" s="158">
        <f t="shared" ref="T23" si="39">T21+T22</f>
        <v>-4372.7849872695133</v>
      </c>
      <c r="U23" s="158">
        <f t="shared" ref="U23" si="40">U21+U22</f>
        <v>-4334.9975880508446</v>
      </c>
      <c r="V23" s="158">
        <f t="shared" ref="V23" si="41">V21+V22</f>
        <v>-4297.0562382902963</v>
      </c>
      <c r="W23" s="158">
        <f t="shared" ref="W23" si="42">W21+W22</f>
        <v>-4258.960310774306</v>
      </c>
      <c r="X23" s="158">
        <f t="shared" ref="X23" si="43">X21+X22</f>
        <v>-4220.7091757339622</v>
      </c>
      <c r="Y23" s="158">
        <f t="shared" ref="Y23" si="44">Y21+Y22</f>
        <v>-4182.3022008345997</v>
      </c>
      <c r="Z23" s="158">
        <f t="shared" ref="Z23" si="45">Z21+Z22</f>
        <v>-4143.7387511653415</v>
      </c>
      <c r="AA23" s="158">
        <f t="shared" ref="AA23" si="46">AA21+AA22</f>
        <v>-4105.0181892286055</v>
      </c>
      <c r="AB23" s="158">
        <f t="shared" ref="AB23" si="47">AB21+AB22</f>
        <v>-4066.1398749295672</v>
      </c>
      <c r="AC23" s="158">
        <f t="shared" ref="AC23" si="48">AC21+AC22</f>
        <v>-4027.1031655655752</v>
      </c>
      <c r="AD23" s="158">
        <f t="shared" ref="AD23" si="49">AD21+AD22</f>
        <v>-3987.9074158155281</v>
      </c>
      <c r="AE23" s="158">
        <f t="shared" ref="AE23" si="50">AE21+AE22</f>
        <v>-3948.5519777292061</v>
      </c>
      <c r="AF23" s="158">
        <f t="shared" ref="AF23" si="51">AF21+AF22</f>
        <v>-3909.0362007165609</v>
      </c>
      <c r="AG23" s="158">
        <f t="shared" ref="AG23" si="52">AG21+AG22</f>
        <v>-3869.3594315369587</v>
      </c>
      <c r="AH23" s="158">
        <f t="shared" ref="AH23" si="53">AH21+AH22</f>
        <v>-3829.5210142883839</v>
      </c>
      <c r="AI23" s="158">
        <f t="shared" ref="AI23" si="54">AI21+AI22</f>
        <v>-3789.5202903965933</v>
      </c>
      <c r="AJ23" s="158">
        <f t="shared" ref="AJ23" si="55">AJ21+AJ22</f>
        <v>-3749.3565986042322</v>
      </c>
      <c r="AK23" s="158">
        <f t="shared" ref="AK23" si="56">AK21+AK22</f>
        <v>-3709.0292749599012</v>
      </c>
      <c r="AL23" s="158">
        <f t="shared" ref="AL23" si="57">AL21+AL22</f>
        <v>-3668.5376528071793</v>
      </c>
      <c r="AM23" s="158">
        <f t="shared" ref="AM23" si="58">AM21+AM22</f>
        <v>-3627.881062773607</v>
      </c>
      <c r="AN23" s="158">
        <f t="shared" ref="AN23" si="59">AN21+AN22</f>
        <v>-3587.0588327596165</v>
      </c>
      <c r="AO23" s="158">
        <f t="shared" ref="AO23" si="60">AO21+AO22</f>
        <v>-3546.0702879274249</v>
      </c>
      <c r="AP23" s="158">
        <f t="shared" ref="AP23" si="61">AP21+AP22</f>
        <v>-3504.9147506898753</v>
      </c>
      <c r="AQ23" s="158">
        <f t="shared" ref="AQ23" si="62">AQ21+AQ22</f>
        <v>-3463.5915406992372</v>
      </c>
      <c r="AR23" s="158">
        <f t="shared" ref="AR23" si="63">AR21+AR22</f>
        <v>-3422.09997483596</v>
      </c>
      <c r="AS23" s="158">
        <f t="shared" ref="AS23" si="64">AS21+AS22</f>
        <v>-3380.4393671973776</v>
      </c>
      <c r="AT23" s="158">
        <f t="shared" ref="AT23" si="65">AT21+AT22</f>
        <v>-3338.609029086374</v>
      </c>
      <c r="AU23" s="158">
        <f t="shared" ref="AU23" si="66">AU21+AU22</f>
        <v>-3296.6082689999939</v>
      </c>
      <c r="AV23" s="158">
        <f t="shared" ref="AV23" si="67">AV21+AV22</f>
        <v>-3254.4363926180154</v>
      </c>
      <c r="AW23" s="158">
        <f t="shared" ref="AW23" si="68">AW21+AW22</f>
        <v>-3212.0927027914672</v>
      </c>
      <c r="AX23" s="158">
        <f t="shared" ref="AX23" si="69">AX21+AX22</f>
        <v>-3169.5764995311097</v>
      </c>
      <c r="AY23" s="158">
        <f t="shared" ref="AY23" si="70">AY21+AY22</f>
        <v>-3126.8870799958586</v>
      </c>
      <c r="AZ23" s="158">
        <f t="shared" ref="AZ23" si="71">AZ21+AZ22</f>
        <v>-3084.0237384811689</v>
      </c>
      <c r="BA23" s="158">
        <f t="shared" ref="BA23" si="72">BA21+BA22</f>
        <v>-3040.985766407367</v>
      </c>
      <c r="BB23" s="158">
        <f t="shared" ref="BB23" si="73">BB21+BB22</f>
        <v>-2997.7724523079401</v>
      </c>
      <c r="BC23" s="158">
        <f t="shared" ref="BC23" si="74">BC21+BC22</f>
        <v>-2954.3830818177698</v>
      </c>
      <c r="BD23" s="158">
        <f t="shared" ref="BD23" si="75">BD21+BD22</f>
        <v>-2910.8169376613282</v>
      </c>
      <c r="BE23" s="158">
        <f t="shared" ref="BE23" si="76">BE21+BE22</f>
        <v>-2867.0732996408169</v>
      </c>
      <c r="BF23" s="158">
        <f t="shared" ref="BF23" si="77">BF21+BF22</f>
        <v>-2823.1514446242631</v>
      </c>
      <c r="BG23" s="158">
        <f t="shared" ref="BG23" si="78">BG21+BG22</f>
        <v>-2779.0506465335643</v>
      </c>
      <c r="BH23" s="158">
        <f t="shared" ref="BH23" si="79">BH21+BH22</f>
        <v>-2734.7701763324862</v>
      </c>
      <c r="BI23" s="158">
        <f t="shared" ref="BI23" si="80">BI21+BI22</f>
        <v>-2690.3093020146107</v>
      </c>
      <c r="BJ23" s="158">
        <f t="shared" ref="BJ23" si="81">BJ21+BJ22</f>
        <v>-2645.6672885912353</v>
      </c>
      <c r="BK23" s="158">
        <f t="shared" ref="BK23" si="82">BK21+BK22</f>
        <v>-2600.8433980792211</v>
      </c>
      <c r="BL23" s="158">
        <f t="shared" ref="BL23" si="83">BL21+BL22</f>
        <v>-2555.8368894887967</v>
      </c>
      <c r="BM23" s="158">
        <f t="shared" ref="BM23" si="84">BM21+BM22</f>
        <v>-2510.6470188113053</v>
      </c>
      <c r="BN23" s="158">
        <f t="shared" ref="BN23" si="85">BN21+BN22</f>
        <v>-2465.2730390069069</v>
      </c>
      <c r="BO23" s="158">
        <f t="shared" ref="BO23" si="86">BO21+BO22</f>
        <v>-2419.7141999922283</v>
      </c>
      <c r="BP23" s="158">
        <f t="shared" ref="BP23" si="87">BP21+BP22</f>
        <v>-2373.9697486279642</v>
      </c>
      <c r="BQ23" s="158">
        <f t="shared" ref="BQ23" si="88">BQ21+BQ22</f>
        <v>-2328.0389287064277</v>
      </c>
      <c r="BR23" s="158">
        <f t="shared" ref="BR23" si="89">BR21+BR22</f>
        <v>-2281.9209809390463</v>
      </c>
      <c r="BS23" s="158">
        <f t="shared" ref="BS23" si="90">BS21+BS22</f>
        <v>-2235.6151429438128</v>
      </c>
      <c r="BT23" s="158">
        <f t="shared" ref="BT23" si="91">BT21+BT22</f>
        <v>-2189.120649232681</v>
      </c>
      <c r="BU23" s="158">
        <f t="shared" ref="BU23" si="92">BU21+BU22</f>
        <v>-2142.4367311989117</v>
      </c>
      <c r="BV23" s="158">
        <f t="shared" ref="BV23" si="93">BV21+BV22</f>
        <v>-2095.5626171043673</v>
      </c>
      <c r="BW23" s="158">
        <f t="shared" ref="BW23" si="94">BW21+BW22</f>
        <v>-2048.4975320667531</v>
      </c>
      <c r="BX23" s="158">
        <f t="shared" ref="BX23" si="95">BX21+BX22</f>
        <v>-2001.2406980468074</v>
      </c>
      <c r="BY23" s="158">
        <f t="shared" ref="BY23" si="96">BY21+BY22</f>
        <v>-1953.7913338354413</v>
      </c>
      <c r="BZ23" s="158">
        <f t="shared" ref="BZ23" si="97">BZ21+BZ22</f>
        <v>-1906.1486550408224</v>
      </c>
      <c r="CA23" s="158">
        <f t="shared" ref="CA23" si="98">CA21+CA22</f>
        <v>-1858.3118740754098</v>
      </c>
      <c r="CB23" s="158">
        <f t="shared" ref="CB23" si="99">CB21+CB22</f>
        <v>-1810.2802001429332</v>
      </c>
      <c r="CC23" s="158">
        <f t="shared" ref="CC23" si="100">CC21+CC22</f>
        <v>-1762.0528392253193</v>
      </c>
      <c r="CD23" s="158">
        <f t="shared" ref="CD23" si="101">CD21+CD22</f>
        <v>-1713.6289940695685</v>
      </c>
      <c r="CE23" s="158">
        <f t="shared" ref="CE23" si="102">CE21+CE22</f>
        <v>-1665.0078641745731</v>
      </c>
      <c r="CF23" s="158">
        <f t="shared" ref="CF23" si="103">CF21+CF22</f>
        <v>-1616.1886457778846</v>
      </c>
      <c r="CG23" s="158">
        <f t="shared" ref="CG23" si="104">CG21+CG22</f>
        <v>-1567.170531842427</v>
      </c>
      <c r="CH23" s="158">
        <f t="shared" ref="CH23" si="105">CH21+CH22</f>
        <v>-1517.9527120431555</v>
      </c>
      <c r="CI23" s="158">
        <f t="shared" ref="CI23" si="106">CI21+CI22</f>
        <v>-1468.5343727536604</v>
      </c>
      <c r="CJ23" s="158">
        <f t="shared" ref="CJ23" si="107">CJ21+CJ22</f>
        <v>-1418.9146970327176</v>
      </c>
      <c r="CK23" s="158">
        <f t="shared" ref="CK23" si="108">CK21+CK22</f>
        <v>-1369.092864610783</v>
      </c>
      <c r="CL23" s="158">
        <f t="shared" ref="CL23" si="109">CL21+CL22</f>
        <v>-1319.0680518764332</v>
      </c>
      <c r="CM23" s="158">
        <f t="shared" ref="CM23" si="110">CM21+CM22</f>
        <v>-1268.83943186275</v>
      </c>
      <c r="CN23" s="158">
        <f t="shared" ref="CN23" si="111">CN21+CN22</f>
        <v>-1218.4061742336492</v>
      </c>
      <c r="CO23" s="158">
        <f t="shared" ref="CO23" si="112">CO21+CO22</f>
        <v>-1167.7674452701547</v>
      </c>
      <c r="CP23" s="158">
        <f t="shared" ref="CP23" si="113">CP21+CP22</f>
        <v>-1116.9224078566162</v>
      </c>
      <c r="CQ23" s="158">
        <f t="shared" ref="CQ23" si="114">CQ21+CQ22</f>
        <v>-1065.870221466871</v>
      </c>
      <c r="CR23" s="158">
        <f t="shared" ref="CR23" si="115">CR21+CR22</f>
        <v>-1014.6100421503479</v>
      </c>
      <c r="CS23" s="158">
        <f t="shared" ref="CS23" si="116">CS21+CS22</f>
        <v>-963.14102251811744</v>
      </c>
      <c r="CT23" s="158">
        <f t="shared" ref="CT23" si="117">CT21+CT22</f>
        <v>-911.46231172888224</v>
      </c>
      <c r="CU23" s="158">
        <f t="shared" ref="CU23" si="118">CU21+CU22</f>
        <v>-859.57305547491217</v>
      </c>
      <c r="CV23" s="158">
        <f t="shared" ref="CV23" si="119">CV21+CV22</f>
        <v>-807.47239596792213</v>
      </c>
      <c r="CW23" s="158">
        <f t="shared" ref="CW23" si="120">CW21+CW22</f>
        <v>-755.15947192489079</v>
      </c>
      <c r="CX23" s="158">
        <f t="shared" ref="CX23" si="121">CX21+CX22</f>
        <v>-702.63341855382373</v>
      </c>
      <c r="CY23" s="158">
        <f t="shared" ref="CY23" si="122">CY21+CY22</f>
        <v>-649.89336753945622</v>
      </c>
      <c r="CZ23" s="158">
        <f t="shared" ref="CZ23" si="123">CZ21+CZ22</f>
        <v>-596.93844702890033</v>
      </c>
      <c r="DA23" s="158">
        <f t="shared" ref="DA23" si="124">DA21+DA22</f>
        <v>-543.76778161723132</v>
      </c>
      <c r="DB23" s="158">
        <f t="shared" ref="DB23" si="125">DB21+DB22</f>
        <v>-490.38049233301604</v>
      </c>
      <c r="DC23" s="158">
        <f t="shared" ref="DC23" si="126">DC21+DC22</f>
        <v>-436.77569662378346</v>
      </c>
      <c r="DD23" s="158">
        <f t="shared" ref="DD23" si="127">DD21+DD22</f>
        <v>-382.95250834143428</v>
      </c>
      <c r="DE23" s="158">
        <f t="shared" ref="DE23" si="128">DE21+DE22</f>
        <v>-328.91003772759223</v>
      </c>
      <c r="DF23" s="158">
        <f t="shared" ref="DF23" si="129">DF21+DF22</f>
        <v>-274.64739139889519</v>
      </c>
      <c r="DG23" s="158">
        <f t="shared" ref="DG23" si="130">DG21+DG22</f>
        <v>-220.1636723322267</v>
      </c>
      <c r="DH23" s="158">
        <f t="shared" ref="DH23" si="131">DH21+DH22</f>
        <v>-165.4579798498871</v>
      </c>
      <c r="DI23" s="158">
        <f t="shared" ref="DI23" si="132">DI21+DI22</f>
        <v>-110.52940960470424</v>
      </c>
      <c r="DJ23" s="158">
        <f t="shared" ref="DJ23" si="133">DJ21+DJ22</f>
        <v>-55.377053565083685</v>
      </c>
      <c r="DK23" s="158">
        <f t="shared" ref="DK23" si="134">DK21+DK22</f>
        <v>0</v>
      </c>
      <c r="DL23" s="158">
        <f t="shared" ref="DL23" si="135">DL21+DL22</f>
        <v>0</v>
      </c>
      <c r="DM23" s="158">
        <f t="shared" ref="DM23" si="136">DM21+DM22</f>
        <v>0</v>
      </c>
      <c r="DN23" s="158">
        <f t="shared" ref="DN23" si="137">DN21+DN22</f>
        <v>0</v>
      </c>
      <c r="DO23" s="158">
        <f t="shared" ref="DO23" si="138">DO21+DO22</f>
        <v>0</v>
      </c>
      <c r="DP23" s="158">
        <f t="shared" ref="DP23" si="139">DP21+DP22</f>
        <v>0</v>
      </c>
      <c r="DQ23" s="158">
        <f t="shared" ref="DQ23" si="140">DQ21+DQ22</f>
        <v>0</v>
      </c>
      <c r="DR23" s="158">
        <f t="shared" ref="DR23" si="141">DR21+DR22</f>
        <v>0</v>
      </c>
      <c r="DS23" s="158">
        <f t="shared" ref="DS23" si="142">DS21+DS22</f>
        <v>0</v>
      </c>
      <c r="DT23" s="158">
        <f t="shared" ref="DT23" si="143">DT21+DT22</f>
        <v>0</v>
      </c>
    </row>
    <row r="24" spans="1:124" s="138" customFormat="1" ht="15.5" customHeight="1" x14ac:dyDescent="0.2">
      <c r="A24" s="408"/>
      <c r="B24" s="78" t="s">
        <v>10</v>
      </c>
      <c r="C24" s="166">
        <f t="shared" ref="C24:C30" si="144">SUM(D24:DT24)</f>
        <v>3207162.6376141235</v>
      </c>
      <c r="D24" s="158">
        <f>D20+D23</f>
        <v>-517714.19999999995</v>
      </c>
      <c r="E24" s="158">
        <f>E20+E23</f>
        <v>31152.555890748445</v>
      </c>
      <c r="F24" s="158">
        <f t="shared" ref="F24" si="145">F20+F23</f>
        <v>31156.58163335768</v>
      </c>
      <c r="G24" s="158">
        <f>G20+G23</f>
        <v>31160.623777340625</v>
      </c>
      <c r="H24" s="158">
        <f t="shared" ref="H24" si="146">H20+H23</f>
        <v>31164.682389518504</v>
      </c>
      <c r="I24" s="158">
        <f>I20+I23</f>
        <v>31168.757536984791</v>
      </c>
      <c r="J24" s="158">
        <f t="shared" ref="J24" si="147">J20+J23</f>
        <v>31172.849287106292</v>
      </c>
      <c r="K24" s="158">
        <f>K20+K23</f>
        <v>31176.957707524278</v>
      </c>
      <c r="L24" s="158">
        <f t="shared" ref="L24" si="148">L20+L23</f>
        <v>31181.082866155597</v>
      </c>
      <c r="M24" s="158">
        <f t="shared" ref="M24:N24" si="149">M20+M23</f>
        <v>31185.224831193816</v>
      </c>
      <c r="N24" s="158">
        <f t="shared" si="149"/>
        <v>31189.383671110299</v>
      </c>
      <c r="O24" s="158">
        <f t="shared" ref="O24:P24" si="150">O20+O23</f>
        <v>31193.559454655406</v>
      </c>
      <c r="P24" s="158">
        <f t="shared" si="150"/>
        <v>31197.752250859565</v>
      </c>
      <c r="Q24" s="158">
        <f t="shared" ref="Q24:S24" si="151">Q20+Q23</f>
        <v>31201.962129034458</v>
      </c>
      <c r="R24" s="158">
        <f t="shared" si="151"/>
        <v>31206.189158774152</v>
      </c>
      <c r="S24" s="158">
        <f t="shared" si="151"/>
        <v>31210.433409956247</v>
      </c>
      <c r="T24" s="158">
        <f t="shared" ref="T24:U24" si="152">T20+T23</f>
        <v>31214.694952743019</v>
      </c>
      <c r="U24" s="158">
        <f t="shared" si="152"/>
        <v>31218.97385758262</v>
      </c>
      <c r="V24" s="158">
        <f t="shared" ref="V24:W24" si="153">V20+V23</f>
        <v>31223.270195210196</v>
      </c>
      <c r="W24" s="158">
        <f t="shared" si="153"/>
        <v>31227.584036649077</v>
      </c>
      <c r="X24" s="158">
        <f t="shared" ref="X24:Z24" si="154">X20+X23</f>
        <v>31231.915453211968</v>
      </c>
      <c r="Y24" s="158">
        <f t="shared" si="154"/>
        <v>31236.264516502095</v>
      </c>
      <c r="Z24" s="158">
        <f t="shared" si="154"/>
        <v>31240.631298414402</v>
      </c>
      <c r="AA24" s="158">
        <f t="shared" ref="AA24:AB24" si="155">AA20+AA23</f>
        <v>31245.015871136762</v>
      </c>
      <c r="AB24" s="158">
        <f t="shared" si="155"/>
        <v>31249.418307151132</v>
      </c>
      <c r="AC24" s="158">
        <f t="shared" ref="AC24:AD24" si="156">AC20+AC23</f>
        <v>31253.838679234774</v>
      </c>
      <c r="AD24" s="158">
        <f t="shared" si="156"/>
        <v>31258.277060461449</v>
      </c>
      <c r="AE24" s="158">
        <f t="shared" ref="AE24:AG24" si="157">AE20+AE23</f>
        <v>31262.733524202646</v>
      </c>
      <c r="AF24" s="158">
        <f t="shared" si="157"/>
        <v>31267.208144128759</v>
      </c>
      <c r="AG24" s="158">
        <f t="shared" si="157"/>
        <v>31271.700994210343</v>
      </c>
      <c r="AH24" s="158">
        <f t="shared" ref="AH24:AI24" si="158">AH20+AH23</f>
        <v>31276.212148719289</v>
      </c>
      <c r="AI24" s="158">
        <f t="shared" si="158"/>
        <v>31280.74168223012</v>
      </c>
      <c r="AJ24" s="158">
        <f t="shared" ref="AJ24:AK24" si="159">AJ20+AJ23</f>
        <v>31285.289669621161</v>
      </c>
      <c r="AK24" s="158">
        <f t="shared" si="159"/>
        <v>31289.856186075784</v>
      </c>
      <c r="AL24" s="158">
        <f t="shared" ref="AL24:AN24" si="160">AL20+AL23</f>
        <v>31294.441307083711</v>
      </c>
      <c r="AM24" s="158">
        <f t="shared" si="160"/>
        <v>31299.045108442191</v>
      </c>
      <c r="AN24" s="158">
        <f t="shared" si="160"/>
        <v>31303.667666257275</v>
      </c>
      <c r="AO24" s="158">
        <f t="shared" ref="AO24:AP24" si="161">AO20+AO23</f>
        <v>31308.309056945094</v>
      </c>
      <c r="AP24" s="158">
        <f t="shared" si="161"/>
        <v>31312.969357233116</v>
      </c>
      <c r="AQ24" s="158">
        <f t="shared" ref="AQ24:AR24" si="162">AQ20+AQ23</f>
        <v>31317.648644161367</v>
      </c>
      <c r="AR24" s="158">
        <f t="shared" si="162"/>
        <v>31322.346995083783</v>
      </c>
      <c r="AS24" s="158">
        <f t="shared" ref="AS24:AU24" si="163">AS20+AS23</f>
        <v>31327.064487669446</v>
      </c>
      <c r="AT24" s="158">
        <f t="shared" si="163"/>
        <v>31331.801199903843</v>
      </c>
      <c r="AU24" s="158">
        <f t="shared" si="163"/>
        <v>31336.557210090217</v>
      </c>
      <c r="AV24" s="158">
        <f t="shared" ref="AV24:AW24" si="164">AV20+AV23</f>
        <v>31341.3325968508</v>
      </c>
      <c r="AW24" s="158">
        <f t="shared" si="164"/>
        <v>31346.127439128162</v>
      </c>
      <c r="AX24" s="158">
        <f t="shared" ref="AX24:AY24" si="165">AX20+AX23</f>
        <v>31350.941816186481</v>
      </c>
      <c r="AY24" s="158">
        <f t="shared" si="165"/>
        <v>31355.775807612888</v>
      </c>
      <c r="AZ24" s="158">
        <f t="shared" ref="AZ24:BB24" si="166">AZ20+AZ23</f>
        <v>31360.629493318724</v>
      </c>
      <c r="BA24" s="158">
        <f t="shared" si="166"/>
        <v>31365.502953540938</v>
      </c>
      <c r="BB24" s="158">
        <f t="shared" si="166"/>
        <v>31370.396268843357</v>
      </c>
      <c r="BC24" s="158">
        <f t="shared" ref="BC24:BD24" si="167">BC20+BC23</f>
        <v>31375.309520118022</v>
      </c>
      <c r="BD24" s="158">
        <f t="shared" si="167"/>
        <v>31380.242788586562</v>
      </c>
      <c r="BE24" s="158">
        <f t="shared" ref="BE24:BF24" si="168">BE20+BE23</f>
        <v>31385.196155801503</v>
      </c>
      <c r="BF24" s="158">
        <f t="shared" si="168"/>
        <v>31390.169703647629</v>
      </c>
      <c r="BG24" s="158">
        <f t="shared" ref="BG24:BI24" si="169">BG20+BG23</f>
        <v>31395.163514343309</v>
      </c>
      <c r="BH24" s="158">
        <f t="shared" si="169"/>
        <v>31400.177670441924</v>
      </c>
      <c r="BI24" s="158">
        <f t="shared" si="169"/>
        <v>31405.212254833154</v>
      </c>
      <c r="BJ24" s="158">
        <f t="shared" ref="BJ24:BK24" si="170">BJ20+BJ23</f>
        <v>31410.267350744398</v>
      </c>
      <c r="BK24" s="158">
        <f t="shared" si="170"/>
        <v>31415.343041742122</v>
      </c>
      <c r="BL24" s="158">
        <f t="shared" ref="BL24:BM24" si="171">BL20+BL23</f>
        <v>31420.439411733256</v>
      </c>
      <c r="BM24" s="158">
        <f t="shared" si="171"/>
        <v>31425.556544966577</v>
      </c>
      <c r="BN24" s="158">
        <f t="shared" ref="BN24:BP24" si="172">BN20+BN23</f>
        <v>31430.694526034113</v>
      </c>
      <c r="BO24" s="158">
        <f t="shared" si="172"/>
        <v>31435.853439872513</v>
      </c>
      <c r="BP24" s="158">
        <f t="shared" si="172"/>
        <v>31441.033371764479</v>
      </c>
      <c r="BQ24" s="158">
        <f t="shared" ref="BQ24:BR24" si="173">BQ20+BQ23</f>
        <v>31446.234407340165</v>
      </c>
      <c r="BR24" s="158">
        <f t="shared" si="173"/>
        <v>31451.456632578593</v>
      </c>
      <c r="BS24" s="158">
        <f t="shared" ref="BS24:BT24" si="174">BS20+BS23</f>
        <v>31456.700133809067</v>
      </c>
      <c r="BT24" s="158">
        <f t="shared" si="174"/>
        <v>31461.96499771261</v>
      </c>
      <c r="BU24" s="158">
        <f t="shared" ref="BU24:BW24" si="175">BU20+BU23</f>
        <v>31467.251311323402</v>
      </c>
      <c r="BV24" s="158">
        <f t="shared" si="175"/>
        <v>31472.559162030204</v>
      </c>
      <c r="BW24" s="158">
        <f t="shared" si="175"/>
        <v>31477.888637577813</v>
      </c>
      <c r="BX24" s="158">
        <f t="shared" ref="BX24:BY24" si="176">BX20+BX23</f>
        <v>31483.2398260685</v>
      </c>
      <c r="BY24" s="158">
        <f t="shared" si="176"/>
        <v>31488.612815963497</v>
      </c>
      <c r="BZ24" s="158">
        <f t="shared" ref="BZ24:CA24" si="177">BZ20+BZ23</f>
        <v>31494.007696084402</v>
      </c>
      <c r="CA24" s="158">
        <f t="shared" si="177"/>
        <v>31499.424555614725</v>
      </c>
      <c r="CB24" s="158">
        <f t="shared" ref="CB24:CD24" si="178">CB20+CB23</f>
        <v>31504.863484101294</v>
      </c>
      <c r="CC24" s="158">
        <f t="shared" si="178"/>
        <v>31510.324571455763</v>
      </c>
      <c r="CD24" s="158">
        <f t="shared" si="178"/>
        <v>31515.80790795611</v>
      </c>
      <c r="CE24" s="158">
        <f t="shared" ref="CE24:CF24" si="179">CE20+CE23</f>
        <v>31521.313584248106</v>
      </c>
      <c r="CF24" s="158">
        <f t="shared" si="179"/>
        <v>31526.841691346828</v>
      </c>
      <c r="CG24" s="158">
        <f t="shared" ref="CG24:CH24" si="180">CG20+CG23</f>
        <v>31532.392320638159</v>
      </c>
      <c r="CH24" s="158">
        <f t="shared" si="180"/>
        <v>31537.965563880305</v>
      </c>
      <c r="CI24" s="158">
        <f t="shared" ref="CI24:CK24" si="181">CI20+CI23</f>
        <v>31543.561513205292</v>
      </c>
      <c r="CJ24" s="158">
        <f t="shared" si="181"/>
        <v>31549.180261120517</v>
      </c>
      <c r="CK24" s="158">
        <f t="shared" si="181"/>
        <v>31554.821900510255</v>
      </c>
      <c r="CL24" s="158">
        <f t="shared" ref="CL24:CM24" si="182">CL20+CL23</f>
        <v>31560.486524637206</v>
      </c>
      <c r="CM24" s="158">
        <f t="shared" si="182"/>
        <v>31566.174227144049</v>
      </c>
      <c r="CN24" s="158">
        <f t="shared" ref="CN24:CO24" si="183">CN20+CN23</f>
        <v>31571.885102054948</v>
      </c>
      <c r="CO24" s="158">
        <f t="shared" si="183"/>
        <v>31577.619243777139</v>
      </c>
      <c r="CP24" s="158">
        <f t="shared" ref="CP24:CR24" si="184">CP20+CP23</f>
        <v>31583.376747102502</v>
      </c>
      <c r="CQ24" s="158">
        <f t="shared" si="184"/>
        <v>31589.157707209099</v>
      </c>
      <c r="CR24" s="158">
        <f t="shared" si="184"/>
        <v>31594.962219662757</v>
      </c>
      <c r="CS24" s="158">
        <f t="shared" ref="CS24:CT24" si="185">CS20+CS23</f>
        <v>31600.790380418657</v>
      </c>
      <c r="CT24" s="158">
        <f t="shared" si="185"/>
        <v>31606.642285822909</v>
      </c>
      <c r="CU24" s="158">
        <f t="shared" ref="CU24:CV24" si="186">CU20+CU23</f>
        <v>31612.518032614145</v>
      </c>
      <c r="CV24" s="158">
        <f t="shared" si="186"/>
        <v>31618.417717925131</v>
      </c>
      <c r="CW24" s="158">
        <f t="shared" ref="CW24:CY24" si="187">CW20+CW23</f>
        <v>31624.341439284355</v>
      </c>
      <c r="CX24" s="158">
        <f t="shared" si="187"/>
        <v>31630.289294617662</v>
      </c>
      <c r="CY24" s="158">
        <f t="shared" si="187"/>
        <v>31636.261382249835</v>
      </c>
      <c r="CZ24" s="158">
        <f t="shared" ref="CZ24:DA24" si="188">CZ20+CZ23</f>
        <v>31642.257800906278</v>
      </c>
      <c r="DA24" s="158">
        <f t="shared" si="188"/>
        <v>31648.278649714575</v>
      </c>
      <c r="DB24" s="158">
        <f t="shared" ref="DB24:DC24" si="189">DB20+DB23</f>
        <v>31654.324028206218</v>
      </c>
      <c r="DC24" s="158">
        <f t="shared" si="189"/>
        <v>31660.394036318143</v>
      </c>
      <c r="DD24" s="158">
        <f t="shared" ref="DD24:DF24" si="190">DD20+DD23</f>
        <v>31666.488774394486</v>
      </c>
      <c r="DE24" s="158">
        <f t="shared" si="190"/>
        <v>31672.608343188174</v>
      </c>
      <c r="DF24" s="158">
        <f t="shared" si="190"/>
        <v>31678.75284386264</v>
      </c>
      <c r="DG24" s="158">
        <f t="shared" ref="DG24:DH24" si="191">DG20+DG23</f>
        <v>31684.922377993436</v>
      </c>
      <c r="DH24" s="158">
        <f t="shared" si="191"/>
        <v>31691.117047569973</v>
      </c>
      <c r="DI24" s="158">
        <f t="shared" ref="DI24:DJ24" si="192">DI20+DI23</f>
        <v>31697.336954997165</v>
      </c>
      <c r="DJ24" s="158">
        <f t="shared" si="192"/>
        <v>301703.58220309712</v>
      </c>
      <c r="DK24" s="158">
        <f t="shared" ref="DK24:DM24" si="193">DK20+DK23</f>
        <v>0</v>
      </c>
      <c r="DL24" s="158">
        <f t="shared" si="193"/>
        <v>0</v>
      </c>
      <c r="DM24" s="158">
        <f t="shared" si="193"/>
        <v>0</v>
      </c>
      <c r="DN24" s="158">
        <f t="shared" ref="DN24:DO24" si="194">DN20+DN23</f>
        <v>0</v>
      </c>
      <c r="DO24" s="158">
        <f t="shared" si="194"/>
        <v>0</v>
      </c>
      <c r="DP24" s="158">
        <f t="shared" ref="DP24:DQ24" si="195">DP20+DP23</f>
        <v>0</v>
      </c>
      <c r="DQ24" s="158">
        <f t="shared" si="195"/>
        <v>0</v>
      </c>
      <c r="DR24" s="158">
        <f t="shared" ref="DR24:DT24" si="196">DR20+DR23</f>
        <v>0</v>
      </c>
      <c r="DS24" s="158">
        <f t="shared" si="196"/>
        <v>0</v>
      </c>
      <c r="DT24" s="158">
        <f t="shared" si="196"/>
        <v>0</v>
      </c>
    </row>
    <row r="25" spans="1:124" s="138" customFormat="1" ht="15.5" customHeight="1" thickBot="1" x14ac:dyDescent="0.25">
      <c r="A25" s="408"/>
      <c r="B25" s="93" t="s">
        <v>12</v>
      </c>
      <c r="C25" s="176">
        <f t="shared" si="144"/>
        <v>-998900.22154297901</v>
      </c>
      <c r="D25" s="161">
        <f>IF(D24&gt;0,-D24*'Inputs and Model Assumptions'!$D$44,0)</f>
        <v>0</v>
      </c>
      <c r="E25" s="161">
        <f>IF(E24&gt;0,-E24*'Inputs and Model Assumptions'!$D$44,0)</f>
        <v>-8354.1809132220114</v>
      </c>
      <c r="F25" s="161">
        <f>IF(F24&gt;0,-F24*'Inputs and Model Assumptions'!$D$44,0)</f>
        <v>-8355.2604966175295</v>
      </c>
      <c r="G25" s="161">
        <f>IF(G24&gt;0,-G24*'Inputs and Model Assumptions'!$D$44,0)</f>
        <v>-8356.3444783694358</v>
      </c>
      <c r="H25" s="161">
        <f>IF(H24&gt;0,-H24*'Inputs and Model Assumptions'!$D$44,0)</f>
        <v>-8357.4328763971771</v>
      </c>
      <c r="I25" s="161">
        <f>IF(I24&gt;0,-I24*'Inputs and Model Assumptions'!$D$44,0)</f>
        <v>-8358.5257086932124</v>
      </c>
      <c r="J25" s="161">
        <f>IF(J24&gt;0,-J24*'Inputs and Model Assumptions'!$D$44,0)</f>
        <v>-8359.6229933232953</v>
      </c>
      <c r="K25" s="161">
        <f>IF(K24&gt;0,-K24*'Inputs and Model Assumptions'!$D$44,0)</f>
        <v>-8360.7247484267864</v>
      </c>
      <c r="L25" s="161">
        <f>IF(L24&gt;0,-L24*'Inputs and Model Assumptions'!$D$44,0)</f>
        <v>-8361.8309922169465</v>
      </c>
      <c r="M25" s="161">
        <f>IF(M24&gt;0,-M24*'Inputs and Model Assumptions'!$D$44,0)</f>
        <v>-8362.9417429812456</v>
      </c>
      <c r="N25" s="161">
        <f>IF(N24&gt;0,-N24*'Inputs and Model Assumptions'!$D$44,0)</f>
        <v>-8364.0570190816488</v>
      </c>
      <c r="O25" s="161">
        <f>IF(O24&gt;0,-O24*'Inputs and Model Assumptions'!$D$44,0)</f>
        <v>-8365.1768389549416</v>
      </c>
      <c r="P25" s="161">
        <f>IF(P24&gt;0,-P24*'Inputs and Model Assumptions'!$D$44,0)</f>
        <v>-8366.3012211130099</v>
      </c>
      <c r="Q25" s="161">
        <f>IF(Q24&gt;0,-Q24*'Inputs and Model Assumptions'!$D$44,0)</f>
        <v>-8367.4301841431716</v>
      </c>
      <c r="R25" s="161">
        <f>IF(R24&gt;0,-R24*'Inputs and Model Assumptions'!$D$44,0)</f>
        <v>-8368.5637467084653</v>
      </c>
      <c r="S25" s="161">
        <f>IF(S24&gt;0,-S24*'Inputs and Model Assumptions'!$D$44,0)</f>
        <v>-8369.701927547967</v>
      </c>
      <c r="T25" s="161">
        <f>IF(T24&gt;0,-T24*'Inputs and Model Assumptions'!$D$44,0)</f>
        <v>-8370.8447454770958</v>
      </c>
      <c r="U25" s="161">
        <f>IF(U24&gt;0,-U24*'Inputs and Model Assumptions'!$D$44,0)</f>
        <v>-8371.992219387932</v>
      </c>
      <c r="V25" s="161">
        <f>IF(V24&gt;0,-V24*'Inputs and Model Assumptions'!$D$44,0)</f>
        <v>-8373.1443682495192</v>
      </c>
      <c r="W25" s="161">
        <f>IF(W24&gt;0,-W24*'Inputs and Model Assumptions'!$D$44,0)</f>
        <v>-8374.3012111081844</v>
      </c>
      <c r="X25" s="161">
        <f>IF(X24&gt;0,-X24*'Inputs and Model Assumptions'!$D$44,0)</f>
        <v>-8375.4627670878544</v>
      </c>
      <c r="Y25" s="161">
        <f>IF(Y24&gt;0,-Y24*'Inputs and Model Assumptions'!$D$44,0)</f>
        <v>-8376.6290553903673</v>
      </c>
      <c r="Z25" s="161">
        <f>IF(Z24&gt;0,-Z24*'Inputs and Model Assumptions'!$D$44,0)</f>
        <v>-8377.80009529579</v>
      </c>
      <c r="AA25" s="161">
        <f>IF(AA24&gt;0,-AA24*'Inputs and Model Assumptions'!$D$44,0)</f>
        <v>-8378.9759061627465</v>
      </c>
      <c r="AB25" s="161">
        <f>IF(AB24&gt;0,-AB24*'Inputs and Model Assumptions'!$D$44,0)</f>
        <v>-8380.1565074287191</v>
      </c>
      <c r="AC25" s="161">
        <f>IF(AC24&gt;0,-AC24*'Inputs and Model Assumptions'!$D$44,0)</f>
        <v>-8381.3419186103893</v>
      </c>
      <c r="AD25" s="161">
        <f>IF(AD24&gt;0,-AD24*'Inputs and Model Assumptions'!$D$44,0)</f>
        <v>-8382.532159303948</v>
      </c>
      <c r="AE25" s="161">
        <f>IF(AE24&gt;0,-AE24*'Inputs and Model Assumptions'!$D$44,0)</f>
        <v>-8383.7272491854237</v>
      </c>
      <c r="AF25" s="161">
        <f>IF(AF24&gt;0,-AF24*'Inputs and Model Assumptions'!$D$44,0)</f>
        <v>-8384.9272080110095</v>
      </c>
      <c r="AG25" s="161">
        <f>IF(AG24&gt;0,-AG24*'Inputs and Model Assumptions'!$D$44,0)</f>
        <v>-8386.1320556173887</v>
      </c>
      <c r="AH25" s="161">
        <f>IF(AH24&gt;0,-AH24*'Inputs and Model Assumptions'!$D$44,0)</f>
        <v>-8387.3418119220514</v>
      </c>
      <c r="AI25" s="161">
        <f>IF(AI24&gt;0,-AI24*'Inputs and Model Assumptions'!$D$44,0)</f>
        <v>-8388.5564969236511</v>
      </c>
      <c r="AJ25" s="161">
        <f>IF(AJ24&gt;0,-AJ24*'Inputs and Model Assumptions'!$D$44,0)</f>
        <v>-8389.7761307023065</v>
      </c>
      <c r="AK25" s="161">
        <f>IF(AK24&gt;0,-AK24*'Inputs and Model Assumptions'!$D$44,0)</f>
        <v>-8391.0007334199436</v>
      </c>
      <c r="AL25" s="161">
        <f>IF(AL24&gt;0,-AL24*'Inputs and Model Assumptions'!$D$44,0)</f>
        <v>-8392.2303253206392</v>
      </c>
      <c r="AM25" s="161">
        <f>IF(AM24&gt;0,-AM24*'Inputs and Model Assumptions'!$D$44,0)</f>
        <v>-8393.4649267309433</v>
      </c>
      <c r="AN25" s="161">
        <f>IF(AN24&gt;0,-AN24*'Inputs and Model Assumptions'!$D$44,0)</f>
        <v>-8394.7045580602135</v>
      </c>
      <c r="AO25" s="161">
        <f>IF(AO24&gt;0,-AO24*'Inputs and Model Assumptions'!$D$44,0)</f>
        <v>-8395.9492398009661</v>
      </c>
      <c r="AP25" s="161">
        <f>IF(AP24&gt;0,-AP24*'Inputs and Model Assumptions'!$D$44,0)</f>
        <v>-8397.1989925292055</v>
      </c>
      <c r="AQ25" s="161">
        <f>IF(AQ24&gt;0,-AQ24*'Inputs and Model Assumptions'!$D$44,0)</f>
        <v>-8398.453836904755</v>
      </c>
      <c r="AR25" s="161">
        <f>IF(AR24&gt;0,-AR24*'Inputs and Model Assumptions'!$D$44,0)</f>
        <v>-8399.713793671619</v>
      </c>
      <c r="AS25" s="161">
        <f>IF(AS24&gt;0,-AS24*'Inputs and Model Assumptions'!$D$44,0)</f>
        <v>-8400.9788836583157</v>
      </c>
      <c r="AT25" s="161">
        <f>IF(AT24&gt;0,-AT24*'Inputs and Model Assumptions'!$D$44,0)</f>
        <v>-8402.2491277782137</v>
      </c>
      <c r="AU25" s="161">
        <f>IF(AU24&gt;0,-AU24*'Inputs and Model Assumptions'!$D$44,0)</f>
        <v>-8403.5245470298942</v>
      </c>
      <c r="AV25" s="161">
        <f>IF(AV24&gt;0,-AV24*'Inputs and Model Assumptions'!$D$44,0)</f>
        <v>-8404.8051624974796</v>
      </c>
      <c r="AW25" s="161">
        <f>IF(AW24&gt;0,-AW24*'Inputs and Model Assumptions'!$D$44,0)</f>
        <v>-8406.0909953509999</v>
      </c>
      <c r="AX25" s="161">
        <f>IF(AX24&gt;0,-AX24*'Inputs and Model Assumptions'!$D$44,0)</f>
        <v>-8407.3820668467288</v>
      </c>
      <c r="AY25" s="161">
        <f>IF(AY24&gt;0,-AY24*'Inputs and Model Assumptions'!$D$44,0)</f>
        <v>-8408.6783983275491</v>
      </c>
      <c r="AZ25" s="161">
        <f>IF(AZ24&gt;0,-AZ24*'Inputs and Model Assumptions'!$D$44,0)</f>
        <v>-8409.9800112232824</v>
      </c>
      <c r="BA25" s="161">
        <f>IF(BA24&gt;0,-BA24*'Inputs and Model Assumptions'!$D$44,0)</f>
        <v>-8411.2869270510746</v>
      </c>
      <c r="BB25" s="161">
        <f>IF(BB24&gt;0,-BB24*'Inputs and Model Assumptions'!$D$44,0)</f>
        <v>-8412.5991674157231</v>
      </c>
      <c r="BC25" s="161">
        <f>IF(BC24&gt;0,-BC24*'Inputs and Model Assumptions'!$D$44,0)</f>
        <v>-8413.9167540100498</v>
      </c>
      <c r="BD25" s="161">
        <f>IF(BD24&gt;0,-BD24*'Inputs and Model Assumptions'!$D$44,0)</f>
        <v>-8415.2397086152596</v>
      </c>
      <c r="BE25" s="161">
        <f>IF(BE24&gt;0,-BE24*'Inputs and Model Assumptions'!$D$44,0)</f>
        <v>-8416.5680531012895</v>
      </c>
      <c r="BF25" s="161">
        <f>IF(BF24&gt;0,-BF24*'Inputs and Model Assumptions'!$D$44,0)</f>
        <v>-8417.9018094271851</v>
      </c>
      <c r="BG25" s="161">
        <f>IF(BG24&gt;0,-BG24*'Inputs and Model Assumptions'!$D$44,0)</f>
        <v>-8419.2409996414463</v>
      </c>
      <c r="BH25" s="161">
        <f>IF(BH24&gt;0,-BH24*'Inputs and Model Assumptions'!$D$44,0)</f>
        <v>-8420.585645882411</v>
      </c>
      <c r="BI25" s="161">
        <f>IF(BI24&gt;0,-BI24*'Inputs and Model Assumptions'!$D$44,0)</f>
        <v>-8421.9357703786081</v>
      </c>
      <c r="BJ25" s="161">
        <f>IF(BJ24&gt;0,-BJ24*'Inputs and Model Assumptions'!$D$44,0)</f>
        <v>-8423.291395449125</v>
      </c>
      <c r="BK25" s="161">
        <f>IF(BK24&gt;0,-BK24*'Inputs and Model Assumptions'!$D$44,0)</f>
        <v>-8424.6525435039857</v>
      </c>
      <c r="BL25" s="161">
        <f>IF(BL24&gt;0,-BL24*'Inputs and Model Assumptions'!$D$44,0)</f>
        <v>-8426.0192370445075</v>
      </c>
      <c r="BM25" s="161">
        <f>IF(BM24&gt;0,-BM24*'Inputs and Model Assumptions'!$D$44,0)</f>
        <v>-8427.3914986636883</v>
      </c>
      <c r="BN25" s="161">
        <f>IF(BN24&gt;0,-BN24*'Inputs and Model Assumptions'!$D$44,0)</f>
        <v>-8428.7693510465688</v>
      </c>
      <c r="BO25" s="161">
        <f>IF(BO24&gt;0,-BO24*'Inputs and Model Assumptions'!$D$44,0)</f>
        <v>-8430.1528169706125</v>
      </c>
      <c r="BP25" s="161">
        <f>IF(BP24&gt;0,-BP24*'Inputs and Model Assumptions'!$D$44,0)</f>
        <v>-8431.5419193060807</v>
      </c>
      <c r="BQ25" s="161">
        <f>IF(BQ24&gt;0,-BQ24*'Inputs and Model Assumptions'!$D$44,0)</f>
        <v>-8432.936681016412</v>
      </c>
      <c r="BR25" s="161">
        <f>IF(BR24&gt;0,-BR24*'Inputs and Model Assumptions'!$D$44,0)</f>
        <v>-8434.3371251586013</v>
      </c>
      <c r="BS25" s="161">
        <f>IF(BS24&gt;0,-BS24*'Inputs and Model Assumptions'!$D$44,0)</f>
        <v>-8435.7432748835781</v>
      </c>
      <c r="BT25" s="161">
        <f>IF(BT24&gt;0,-BT24*'Inputs and Model Assumptions'!$D$44,0)</f>
        <v>-8437.1551534365917</v>
      </c>
      <c r="BU25" s="161">
        <f>IF(BU24&gt;0,-BU24*'Inputs and Model Assumptions'!$D$44,0)</f>
        <v>-8438.5727841575972</v>
      </c>
      <c r="BV25" s="161">
        <f>IF(BV24&gt;0,-BV24*'Inputs and Model Assumptions'!$D$44,0)</f>
        <v>-8439.996190481641</v>
      </c>
      <c r="BW25" s="161">
        <f>IF(BW24&gt;0,-BW24*'Inputs and Model Assumptions'!$D$44,0)</f>
        <v>-8441.4253959392427</v>
      </c>
      <c r="BX25" s="161">
        <f>IF(BX24&gt;0,-BX24*'Inputs and Model Assumptions'!$D$44,0)</f>
        <v>-8442.86042415679</v>
      </c>
      <c r="BY25" s="161">
        <f>IF(BY24&gt;0,-BY24*'Inputs and Model Assumptions'!$D$44,0)</f>
        <v>-8444.3012988569317</v>
      </c>
      <c r="BZ25" s="161">
        <f>IF(BZ24&gt;0,-BZ24*'Inputs and Model Assumptions'!$D$44,0)</f>
        <v>-8445.7480438589555</v>
      </c>
      <c r="CA25" s="161">
        <f>IF(CA24&gt;0,-CA24*'Inputs and Model Assumptions'!$D$44,0)</f>
        <v>-8447.2006830792016</v>
      </c>
      <c r="CB25" s="161">
        <f>IF(CB24&gt;0,-CB24*'Inputs and Model Assumptions'!$D$44,0)</f>
        <v>-8448.6592405314441</v>
      </c>
      <c r="CC25" s="161">
        <f>IF(CC24&gt;0,-CC24*'Inputs and Model Assumptions'!$D$44,0)</f>
        <v>-8450.1237403272935</v>
      </c>
      <c r="CD25" s="161">
        <f>IF(CD24&gt;0,-CD24*'Inputs and Model Assumptions'!$D$44,0)</f>
        <v>-8451.5942066765911</v>
      </c>
      <c r="CE25" s="161">
        <f>IF(CE24&gt;0,-CE24*'Inputs and Model Assumptions'!$D$44,0)</f>
        <v>-8453.0706638878146</v>
      </c>
      <c r="CF25" s="161">
        <f>IF(CF24&gt;0,-CF24*'Inputs and Model Assumptions'!$D$44,0)</f>
        <v>-8454.5531363684804</v>
      </c>
      <c r="CG25" s="161">
        <f>IF(CG24&gt;0,-CG24*'Inputs and Model Assumptions'!$D$44,0)</f>
        <v>-8456.0416486255363</v>
      </c>
      <c r="CH25" s="161">
        <f>IF(CH24&gt;0,-CH24*'Inputs and Model Assumptions'!$D$44,0)</f>
        <v>-8457.5362252657815</v>
      </c>
      <c r="CI25" s="161">
        <f>IF(CI24&gt;0,-CI24*'Inputs and Model Assumptions'!$D$44,0)</f>
        <v>-8459.0368909962635</v>
      </c>
      <c r="CJ25" s="161">
        <f>IF(CJ24&gt;0,-CJ24*'Inputs and Model Assumptions'!$D$44,0)</f>
        <v>-8460.5436706246892</v>
      </c>
      <c r="CK25" s="161">
        <f>IF(CK24&gt;0,-CK24*'Inputs and Model Assumptions'!$D$44,0)</f>
        <v>-8462.0565890598355</v>
      </c>
      <c r="CL25" s="161">
        <f>IF(CL24&gt;0,-CL24*'Inputs and Model Assumptions'!$D$44,0)</f>
        <v>-8463.5756713119608</v>
      </c>
      <c r="CM25" s="161">
        <f>IF(CM24&gt;0,-CM24*'Inputs and Model Assumptions'!$D$44,0)</f>
        <v>-8465.1009424932199</v>
      </c>
      <c r="CN25" s="161">
        <f>IF(CN24&gt;0,-CN24*'Inputs and Model Assumptions'!$D$44,0)</f>
        <v>-8466.6324278180764</v>
      </c>
      <c r="CO25" s="161">
        <f>IF(CO24&gt;0,-CO24*'Inputs and Model Assumptions'!$D$44,0)</f>
        <v>-8468.1701526037159</v>
      </c>
      <c r="CP25" s="161">
        <f>IF(CP24&gt;0,-CP24*'Inputs and Model Assumptions'!$D$44,0)</f>
        <v>-8469.714142270479</v>
      </c>
      <c r="CQ25" s="161">
        <f>IF(CQ24&gt;0,-CQ24*'Inputs and Model Assumptions'!$D$44,0)</f>
        <v>-8471.2644223422649</v>
      </c>
      <c r="CR25" s="161">
        <f>IF(CR24&gt;0,-CR24*'Inputs and Model Assumptions'!$D$44,0)</f>
        <v>-8472.8210184469626</v>
      </c>
      <c r="CS25" s="161">
        <f>IF(CS24&gt;0,-CS24*'Inputs and Model Assumptions'!$D$44,0)</f>
        <v>-8474.3839563168713</v>
      </c>
      <c r="CT25" s="161">
        <f>IF(CT24&gt;0,-CT24*'Inputs and Model Assumptions'!$D$44,0)</f>
        <v>-8475.9532617891309</v>
      </c>
      <c r="CU25" s="161">
        <f>IF(CU24&gt;0,-CU24*'Inputs and Model Assumptions'!$D$44,0)</f>
        <v>-8477.5289608061357</v>
      </c>
      <c r="CV25" s="161">
        <f>IF(CV24&gt;0,-CV24*'Inputs and Model Assumptions'!$D$44,0)</f>
        <v>-8479.1110794159831</v>
      </c>
      <c r="CW25" s="161">
        <f>IF(CW24&gt;0,-CW24*'Inputs and Model Assumptions'!$D$44,0)</f>
        <v>-8480.6996437728867</v>
      </c>
      <c r="CX25" s="161">
        <f>IF(CX24&gt;0,-CX24*'Inputs and Model Assumptions'!$D$44,0)</f>
        <v>-8482.2946801376183</v>
      </c>
      <c r="CY25" s="161">
        <f>IF(CY24&gt;0,-CY24*'Inputs and Model Assumptions'!$D$44,0)</f>
        <v>-8483.8962148779392</v>
      </c>
      <c r="CZ25" s="161">
        <f>IF(CZ24&gt;0,-CZ24*'Inputs and Model Assumptions'!$D$44,0)</f>
        <v>-8485.5042744690363</v>
      </c>
      <c r="DA25" s="161">
        <f>IF(DA24&gt;0,-DA24*'Inputs and Model Assumptions'!$D$44,0)</f>
        <v>-8487.1188854939592</v>
      </c>
      <c r="DB25" s="161">
        <f>IF(DB24&gt;0,-DB24*'Inputs and Model Assumptions'!$D$44,0)</f>
        <v>-8488.7400746440617</v>
      </c>
      <c r="DC25" s="161">
        <f>IF(DC24&gt;0,-DC24*'Inputs and Model Assumptions'!$D$44,0)</f>
        <v>-8490.367868719437</v>
      </c>
      <c r="DD25" s="161">
        <f>IF(DD24&gt;0,-DD24*'Inputs and Model Assumptions'!$D$44,0)</f>
        <v>-8492.0022946293702</v>
      </c>
      <c r="DE25" s="161">
        <f>IF(DE24&gt;0,-DE24*'Inputs and Model Assumptions'!$D$44,0)</f>
        <v>-8493.6433793927736</v>
      </c>
      <c r="DF25" s="161">
        <f>IF(DF24&gt;0,-DF24*'Inputs and Model Assumptions'!$D$44,0)</f>
        <v>-8495.2911501386443</v>
      </c>
      <c r="DG25" s="161">
        <f>IF(DG24&gt;0,-DG24*'Inputs and Model Assumptions'!$D$44,0)</f>
        <v>-8496.9456341064997</v>
      </c>
      <c r="DH25" s="161">
        <f>IF(DH24&gt;0,-DH24*'Inputs and Model Assumptions'!$D$44,0)</f>
        <v>-8498.6068586468409</v>
      </c>
      <c r="DI25" s="161">
        <f>IF(DI24&gt;0,-DI24*'Inputs and Model Assumptions'!$D$44,0)</f>
        <v>-8500.2748512215894</v>
      </c>
      <c r="DJ25" s="161">
        <f>IF(DJ24&gt;0,-DJ24*'Inputs and Model Assumptions'!$D$44,0)</f>
        <v>-80907.849639404565</v>
      </c>
      <c r="DK25" s="161">
        <f>IF(DK24&gt;0,-DK24*'Inputs and Model Assumptions'!$D$44,0)</f>
        <v>0</v>
      </c>
      <c r="DL25" s="161">
        <f>IF(DL24&gt;0,-DL24*'Inputs and Model Assumptions'!$D$44,0)</f>
        <v>0</v>
      </c>
      <c r="DM25" s="161">
        <f>IF(DM24&gt;0,-DM24*'Inputs and Model Assumptions'!$D$44,0)</f>
        <v>0</v>
      </c>
      <c r="DN25" s="161">
        <f>IF(DN24&gt;0,-DN24*'Inputs and Model Assumptions'!$D$44,0)</f>
        <v>0</v>
      </c>
      <c r="DO25" s="161">
        <f>IF(DO24&gt;0,-DO24*'Inputs and Model Assumptions'!$D$44,0)</f>
        <v>0</v>
      </c>
      <c r="DP25" s="161">
        <f>IF(DP24&gt;0,-DP24*'Inputs and Model Assumptions'!$D$44,0)</f>
        <v>0</v>
      </c>
      <c r="DQ25" s="161">
        <f>IF(DQ24&gt;0,-DQ24*'Inputs and Model Assumptions'!$D$44,0)</f>
        <v>0</v>
      </c>
      <c r="DR25" s="161">
        <f>IF(DR24&gt;0,-DR24*'Inputs and Model Assumptions'!$D$44,0)</f>
        <v>0</v>
      </c>
      <c r="DS25" s="161">
        <f>IF(DS24&gt;0,-DS24*'Inputs and Model Assumptions'!$D$44,0)</f>
        <v>0</v>
      </c>
      <c r="DT25" s="161">
        <f>IF(DT24&gt;0,-DT24*'Inputs and Model Assumptions'!$D$44,0)</f>
        <v>0</v>
      </c>
    </row>
    <row r="26" spans="1:124" s="138" customFormat="1" ht="15.5" customHeight="1" thickBot="1" x14ac:dyDescent="0.25">
      <c r="A26" s="408"/>
      <c r="B26" s="77" t="s">
        <v>11</v>
      </c>
      <c r="C26" s="168">
        <f t="shared" si="144"/>
        <v>2208262.416071143</v>
      </c>
      <c r="D26" s="169">
        <f>SUM(D24:D25)</f>
        <v>-517714.19999999995</v>
      </c>
      <c r="E26" s="170">
        <f>SUM(E24:E25)</f>
        <v>22798.374977526433</v>
      </c>
      <c r="F26" s="170">
        <f>SUM(F24:F25)</f>
        <v>22801.321136740153</v>
      </c>
      <c r="G26" s="170">
        <f>SUM(G24:G25)</f>
        <v>22804.279298971189</v>
      </c>
      <c r="H26" s="170">
        <f>SUM(H24:H25)</f>
        <v>22807.249513121329</v>
      </c>
      <c r="I26" s="170">
        <f t="shared" ref="I26:BT26" si="197">SUM(I24:I25)</f>
        <v>22810.23182829158</v>
      </c>
      <c r="J26" s="170">
        <f t="shared" si="197"/>
        <v>22813.226293782995</v>
      </c>
      <c r="K26" s="170">
        <f t="shared" si="197"/>
        <v>22816.232959097491</v>
      </c>
      <c r="L26" s="170">
        <f t="shared" si="197"/>
        <v>22819.251873938651</v>
      </c>
      <c r="M26" s="170">
        <f t="shared" si="197"/>
        <v>22822.283088212571</v>
      </c>
      <c r="N26" s="170">
        <f t="shared" si="197"/>
        <v>22825.326652028649</v>
      </c>
      <c r="O26" s="170">
        <f t="shared" si="197"/>
        <v>22828.382615700466</v>
      </c>
      <c r="P26" s="170">
        <f t="shared" si="197"/>
        <v>22831.451029746553</v>
      </c>
      <c r="Q26" s="170">
        <f t="shared" si="197"/>
        <v>22834.531944891285</v>
      </c>
      <c r="R26" s="170">
        <f t="shared" si="197"/>
        <v>22837.625412065689</v>
      </c>
      <c r="S26" s="170">
        <f t="shared" si="197"/>
        <v>22840.731482408279</v>
      </c>
      <c r="T26" s="170">
        <f t="shared" si="197"/>
        <v>22843.850207265925</v>
      </c>
      <c r="U26" s="170">
        <f t="shared" si="197"/>
        <v>22846.981638194688</v>
      </c>
      <c r="V26" s="170">
        <f t="shared" si="197"/>
        <v>22850.125826960677</v>
      </c>
      <c r="W26" s="170">
        <f t="shared" si="197"/>
        <v>22853.282825540893</v>
      </c>
      <c r="X26" s="170">
        <f t="shared" si="197"/>
        <v>22856.452686124114</v>
      </c>
      <c r="Y26" s="170">
        <f t="shared" si="197"/>
        <v>22859.635461111728</v>
      </c>
      <c r="Z26" s="170">
        <f t="shared" si="197"/>
        <v>22862.831203118614</v>
      </c>
      <c r="AA26" s="170">
        <f t="shared" si="197"/>
        <v>22866.039964974014</v>
      </c>
      <c r="AB26" s="170">
        <f t="shared" si="197"/>
        <v>22869.261799722415</v>
      </c>
      <c r="AC26" s="170">
        <f t="shared" si="197"/>
        <v>22872.496760624384</v>
      </c>
      <c r="AD26" s="170">
        <f t="shared" si="197"/>
        <v>22875.744901157501</v>
      </c>
      <c r="AE26" s="170">
        <f t="shared" si="197"/>
        <v>22879.006275017222</v>
      </c>
      <c r="AF26" s="170">
        <f t="shared" si="197"/>
        <v>22882.28093611775</v>
      </c>
      <c r="AG26" s="170">
        <f t="shared" si="197"/>
        <v>22885.568938592955</v>
      </c>
      <c r="AH26" s="170">
        <f t="shared" si="197"/>
        <v>22888.870336797238</v>
      </c>
      <c r="AI26" s="170">
        <f t="shared" si="197"/>
        <v>22892.185185306469</v>
      </c>
      <c r="AJ26" s="170">
        <f t="shared" si="197"/>
        <v>22895.513538918854</v>
      </c>
      <c r="AK26" s="170">
        <f t="shared" si="197"/>
        <v>22898.85545265584</v>
      </c>
      <c r="AL26" s="170">
        <f t="shared" si="197"/>
        <v>22902.21098176307</v>
      </c>
      <c r="AM26" s="170">
        <f t="shared" si="197"/>
        <v>22905.580181711248</v>
      </c>
      <c r="AN26" s="170">
        <f t="shared" si="197"/>
        <v>22908.963108197062</v>
      </c>
      <c r="AO26" s="170">
        <f t="shared" si="197"/>
        <v>22912.359817144126</v>
      </c>
      <c r="AP26" s="170">
        <f t="shared" si="197"/>
        <v>22915.770364703909</v>
      </c>
      <c r="AQ26" s="170">
        <f t="shared" si="197"/>
        <v>22919.194807256612</v>
      </c>
      <c r="AR26" s="170">
        <f t="shared" si="197"/>
        <v>22922.633201412165</v>
      </c>
      <c r="AS26" s="170">
        <f t="shared" si="197"/>
        <v>22926.085604011132</v>
      </c>
      <c r="AT26" s="170">
        <f t="shared" si="197"/>
        <v>22929.552072125629</v>
      </c>
      <c r="AU26" s="170">
        <f t="shared" si="197"/>
        <v>22933.032663060323</v>
      </c>
      <c r="AV26" s="170">
        <f t="shared" si="197"/>
        <v>22936.52743435332</v>
      </c>
      <c r="AW26" s="170">
        <f t="shared" si="197"/>
        <v>22940.036443777164</v>
      </c>
      <c r="AX26" s="170">
        <f t="shared" si="197"/>
        <v>22943.559749339751</v>
      </c>
      <c r="AY26" s="170">
        <f t="shared" si="197"/>
        <v>22947.097409285339</v>
      </c>
      <c r="AZ26" s="170">
        <f t="shared" si="197"/>
        <v>22950.649482095439</v>
      </c>
      <c r="BA26" s="170">
        <f t="shared" si="197"/>
        <v>22954.216026489863</v>
      </c>
      <c r="BB26" s="170">
        <f t="shared" si="197"/>
        <v>22957.797101427634</v>
      </c>
      <c r="BC26" s="170">
        <f t="shared" si="197"/>
        <v>22961.392766107972</v>
      </c>
      <c r="BD26" s="170">
        <f t="shared" si="197"/>
        <v>22965.003079971302</v>
      </c>
      <c r="BE26" s="170">
        <f t="shared" si="197"/>
        <v>22968.628102700211</v>
      </c>
      <c r="BF26" s="170">
        <f t="shared" si="197"/>
        <v>22972.267894220444</v>
      </c>
      <c r="BG26" s="170">
        <f t="shared" si="197"/>
        <v>22975.922514701862</v>
      </c>
      <c r="BH26" s="170">
        <f t="shared" si="197"/>
        <v>22979.592024559512</v>
      </c>
      <c r="BI26" s="170">
        <f t="shared" si="197"/>
        <v>22983.276484454545</v>
      </c>
      <c r="BJ26" s="170">
        <f t="shared" si="197"/>
        <v>22986.975955295275</v>
      </c>
      <c r="BK26" s="170">
        <f t="shared" si="197"/>
        <v>22990.690498238138</v>
      </c>
      <c r="BL26" s="170">
        <f t="shared" si="197"/>
        <v>22994.420174688748</v>
      </c>
      <c r="BM26" s="170">
        <f t="shared" si="197"/>
        <v>22998.165046302889</v>
      </c>
      <c r="BN26" s="170">
        <f t="shared" si="197"/>
        <v>23001.925174987544</v>
      </c>
      <c r="BO26" s="170">
        <f t="shared" si="197"/>
        <v>23005.700622901903</v>
      </c>
      <c r="BP26" s="170">
        <f t="shared" si="197"/>
        <v>23009.491452458398</v>
      </c>
      <c r="BQ26" s="170">
        <f t="shared" si="197"/>
        <v>23013.297726323755</v>
      </c>
      <c r="BR26" s="170">
        <f t="shared" si="197"/>
        <v>23017.119507419993</v>
      </c>
      <c r="BS26" s="170">
        <f t="shared" si="197"/>
        <v>23020.956858925489</v>
      </c>
      <c r="BT26" s="170">
        <f t="shared" si="197"/>
        <v>23024.809844276017</v>
      </c>
      <c r="BU26" s="170">
        <f t="shared" ref="BU26:DT26" si="198">SUM(BU24:BU25)</f>
        <v>23028.678527165805</v>
      </c>
      <c r="BV26" s="170">
        <f t="shared" si="198"/>
        <v>23032.562971548563</v>
      </c>
      <c r="BW26" s="170">
        <f t="shared" si="198"/>
        <v>23036.463241638572</v>
      </c>
      <c r="BX26" s="170">
        <f t="shared" si="198"/>
        <v>23040.379401911712</v>
      </c>
      <c r="BY26" s="170">
        <f t="shared" si="198"/>
        <v>23044.311517106566</v>
      </c>
      <c r="BZ26" s="170">
        <f t="shared" si="198"/>
        <v>23048.259652225446</v>
      </c>
      <c r="CA26" s="170">
        <f t="shared" si="198"/>
        <v>23052.223872535524</v>
      </c>
      <c r="CB26" s="170">
        <f t="shared" si="198"/>
        <v>23056.204243569849</v>
      </c>
      <c r="CC26" s="170">
        <f t="shared" si="198"/>
        <v>23060.20083112847</v>
      </c>
      <c r="CD26" s="170">
        <f t="shared" si="198"/>
        <v>23064.213701279521</v>
      </c>
      <c r="CE26" s="170">
        <f t="shared" si="198"/>
        <v>23068.242920360291</v>
      </c>
      <c r="CF26" s="170">
        <f t="shared" si="198"/>
        <v>23072.288554978346</v>
      </c>
      <c r="CG26" s="170">
        <f t="shared" si="198"/>
        <v>23076.350672012624</v>
      </c>
      <c r="CH26" s="170">
        <f t="shared" si="198"/>
        <v>23080.429338614522</v>
      </c>
      <c r="CI26" s="170">
        <f t="shared" si="198"/>
        <v>23084.524622209028</v>
      </c>
      <c r="CJ26" s="170">
        <f t="shared" si="198"/>
        <v>23088.636590495829</v>
      </c>
      <c r="CK26" s="170">
        <f t="shared" si="198"/>
        <v>23092.765311450421</v>
      </c>
      <c r="CL26" s="170">
        <f t="shared" si="198"/>
        <v>23096.910853325244</v>
      </c>
      <c r="CM26" s="170">
        <f t="shared" si="198"/>
        <v>23101.073284650829</v>
      </c>
      <c r="CN26" s="170">
        <f t="shared" si="198"/>
        <v>23105.252674236872</v>
      </c>
      <c r="CO26" s="170">
        <f t="shared" si="198"/>
        <v>23109.449091173425</v>
      </c>
      <c r="CP26" s="170">
        <f t="shared" si="198"/>
        <v>23113.662604832025</v>
      </c>
      <c r="CQ26" s="170">
        <f t="shared" si="198"/>
        <v>23117.893284866834</v>
      </c>
      <c r="CR26" s="170">
        <f t="shared" si="198"/>
        <v>23122.141201215796</v>
      </c>
      <c r="CS26" s="170">
        <f t="shared" si="198"/>
        <v>23126.406424101784</v>
      </c>
      <c r="CT26" s="170">
        <f t="shared" si="198"/>
        <v>23130.689024033778</v>
      </c>
      <c r="CU26" s="170">
        <f t="shared" si="198"/>
        <v>23134.98907180801</v>
      </c>
      <c r="CV26" s="170">
        <f t="shared" si="198"/>
        <v>23139.306638509148</v>
      </c>
      <c r="CW26" s="170">
        <f t="shared" si="198"/>
        <v>23143.641795511467</v>
      </c>
      <c r="CX26" s="170">
        <f t="shared" si="198"/>
        <v>23147.994614480041</v>
      </c>
      <c r="CY26" s="170">
        <f t="shared" si="198"/>
        <v>23152.365167371896</v>
      </c>
      <c r="CZ26" s="170">
        <f t="shared" si="198"/>
        <v>23156.753526437242</v>
      </c>
      <c r="DA26" s="170">
        <f t="shared" si="198"/>
        <v>23161.159764220618</v>
      </c>
      <c r="DB26" s="170">
        <f t="shared" si="198"/>
        <v>23165.583953562156</v>
      </c>
      <c r="DC26" s="170">
        <f t="shared" si="198"/>
        <v>23170.026167598706</v>
      </c>
      <c r="DD26" s="170">
        <f t="shared" si="198"/>
        <v>23174.486479765117</v>
      </c>
      <c r="DE26" s="170">
        <f t="shared" si="198"/>
        <v>23178.964963795399</v>
      </c>
      <c r="DF26" s="170">
        <f t="shared" si="198"/>
        <v>23183.461693723995</v>
      </c>
      <c r="DG26" s="170">
        <f t="shared" si="198"/>
        <v>23187.976743886938</v>
      </c>
      <c r="DH26" s="170">
        <f t="shared" si="198"/>
        <v>23192.51018892313</v>
      </c>
      <c r="DI26" s="170">
        <f t="shared" si="198"/>
        <v>23197.062103775577</v>
      </c>
      <c r="DJ26" s="170">
        <f t="shared" si="198"/>
        <v>220795.73256369255</v>
      </c>
      <c r="DK26" s="170">
        <f t="shared" si="198"/>
        <v>0</v>
      </c>
      <c r="DL26" s="170">
        <f t="shared" si="198"/>
        <v>0</v>
      </c>
      <c r="DM26" s="170">
        <f t="shared" si="198"/>
        <v>0</v>
      </c>
      <c r="DN26" s="170">
        <f t="shared" si="198"/>
        <v>0</v>
      </c>
      <c r="DO26" s="170">
        <f t="shared" si="198"/>
        <v>0</v>
      </c>
      <c r="DP26" s="170">
        <f t="shared" si="198"/>
        <v>0</v>
      </c>
      <c r="DQ26" s="170">
        <f t="shared" si="198"/>
        <v>0</v>
      </c>
      <c r="DR26" s="170">
        <f t="shared" si="198"/>
        <v>0</v>
      </c>
      <c r="DS26" s="170">
        <f t="shared" si="198"/>
        <v>0</v>
      </c>
      <c r="DT26" s="171">
        <f t="shared" si="198"/>
        <v>0</v>
      </c>
    </row>
    <row r="27" spans="1:124" s="138" customFormat="1" ht="15.5" customHeight="1" x14ac:dyDescent="0.2">
      <c r="A27" s="408"/>
      <c r="B27" s="72" t="s">
        <v>135</v>
      </c>
      <c r="C27" s="74"/>
      <c r="D27" s="165"/>
      <c r="E27" s="165">
        <f>-Capitalisation!C13</f>
        <v>-8726.220002506001</v>
      </c>
      <c r="F27" s="165">
        <f>-Capitalisation!D13</f>
        <v>-8761.7717029595588</v>
      </c>
      <c r="G27" s="165">
        <f>-Capitalisation!E13</f>
        <v>-8797.4682454414833</v>
      </c>
      <c r="H27" s="165">
        <f>-Capitalisation!F13</f>
        <v>-8833.3102200561279</v>
      </c>
      <c r="I27" s="165">
        <f>-Capitalisation!G13</f>
        <v>-8869.2982193120042</v>
      </c>
      <c r="J27" s="165">
        <f>-Capitalisation!H13</f>
        <v>-8905.4328381315718</v>
      </c>
      <c r="K27" s="165">
        <f>-Capitalisation!I13</f>
        <v>-8941.7146738610863</v>
      </c>
      <c r="L27" s="165">
        <f>-Capitalisation!J13</f>
        <v>-8978.1443262804623</v>
      </c>
      <c r="M27" s="165">
        <f>-Capitalisation!K13</f>
        <v>-9014.72239761319</v>
      </c>
      <c r="N27" s="165">
        <f>-Capitalisation!L13</f>
        <v>-9051.4494925362924</v>
      </c>
      <c r="O27" s="165">
        <f>-Capitalisation!M13</f>
        <v>-9088.3262181903265</v>
      </c>
      <c r="P27" s="165">
        <f>-Capitalisation!N13</f>
        <v>-9125.353184189411</v>
      </c>
      <c r="Q27" s="165">
        <f>-Capitalisation!O13</f>
        <v>-9162.5310026313091</v>
      </c>
      <c r="R27" s="165">
        <f>-Capitalisation!P13</f>
        <v>-9199.860288107544</v>
      </c>
      <c r="S27" s="165">
        <f>-Capitalisation!Q13</f>
        <v>-9237.3416577135649</v>
      </c>
      <c r="T27" s="165">
        <f>-Capitalisation!R13</f>
        <v>-9274.9757310589412</v>
      </c>
      <c r="U27" s="165">
        <f>-Capitalisation!S13</f>
        <v>-9312.7631302776099</v>
      </c>
      <c r="V27" s="165">
        <f>-Capitalisation!T13</f>
        <v>-9350.7044800381591</v>
      </c>
      <c r="W27" s="165">
        <f>-Capitalisation!U13</f>
        <v>-9388.8004075541485</v>
      </c>
      <c r="X27" s="165">
        <f>-Capitalisation!V13</f>
        <v>-9427.0515425944923</v>
      </c>
      <c r="Y27" s="165">
        <f>-Capitalisation!W13</f>
        <v>-9465.4585174938547</v>
      </c>
      <c r="Z27" s="165">
        <f>-Capitalisation!X13</f>
        <v>-9504.021967163113</v>
      </c>
      <c r="AA27" s="165">
        <f>-Capitalisation!Y13</f>
        <v>-9542.742529099849</v>
      </c>
      <c r="AB27" s="165">
        <f>-Capitalisation!Z13</f>
        <v>-9581.6208433988868</v>
      </c>
      <c r="AC27" s="165">
        <f>-Capitalisation!AA13</f>
        <v>-9620.6575527628793</v>
      </c>
      <c r="AD27" s="165">
        <f>-Capitalisation!AB13</f>
        <v>-9659.8533025129254</v>
      </c>
      <c r="AE27" s="165">
        <f>-Capitalisation!AC13</f>
        <v>-9699.2087405992479</v>
      </c>
      <c r="AF27" s="165">
        <f>-Capitalisation!AD13</f>
        <v>-9738.724517611894</v>
      </c>
      <c r="AG27" s="165">
        <f>-Capitalisation!AE13</f>
        <v>-9778.4012867914953</v>
      </c>
      <c r="AH27" s="165">
        <f>-Capitalisation!AF13</f>
        <v>-9818.2397040400701</v>
      </c>
      <c r="AI27" s="165">
        <f>-Capitalisation!AG13</f>
        <v>-9858.2404279318616</v>
      </c>
      <c r="AJ27" s="165">
        <f>-Capitalisation!AH13</f>
        <v>-9898.4041197242223</v>
      </c>
      <c r="AK27" s="165">
        <f>-Capitalisation!AI13</f>
        <v>-9938.7314433685533</v>
      </c>
      <c r="AL27" s="165">
        <f>-Capitalisation!AJ13</f>
        <v>-9979.2230655212752</v>
      </c>
      <c r="AM27" s="165">
        <f>-Capitalisation!AK13</f>
        <v>-10019.879655554847</v>
      </c>
      <c r="AN27" s="165">
        <f>-Capitalisation!AL13</f>
        <v>-10060.701885568838</v>
      </c>
      <c r="AO27" s="165">
        <f>-Capitalisation!AM13</f>
        <v>-10101.69043040103</v>
      </c>
      <c r="AP27" s="165">
        <f>-Capitalisation!AN13</f>
        <v>-10142.845967638579</v>
      </c>
      <c r="AQ27" s="165">
        <f>-Capitalisation!AO13</f>
        <v>-10184.169177629217</v>
      </c>
      <c r="AR27" s="165">
        <f>-Capitalisation!AP13</f>
        <v>-10225.660743492495</v>
      </c>
      <c r="AS27" s="165">
        <f>-Capitalisation!AQ13</f>
        <v>-10267.321351131077</v>
      </c>
      <c r="AT27" s="165">
        <f>-Capitalisation!AR13</f>
        <v>-10309.15168924208</v>
      </c>
      <c r="AU27" s="165">
        <f>-Capitalisation!AS13</f>
        <v>-10351.15244932846</v>
      </c>
      <c r="AV27" s="165">
        <f>-Capitalisation!AT13</f>
        <v>-10393.324325710439</v>
      </c>
      <c r="AW27" s="165">
        <f>-Capitalisation!AU13</f>
        <v>-10435.668015536987</v>
      </c>
      <c r="AX27" s="165">
        <f>-Capitalisation!AV13</f>
        <v>-10478.184218797345</v>
      </c>
      <c r="AY27" s="165">
        <f>-Capitalisation!AW13</f>
        <v>-10520.873638332596</v>
      </c>
      <c r="AZ27" s="165">
        <f>-Capitalisation!AX13</f>
        <v>-10563.736979847286</v>
      </c>
      <c r="BA27" s="165">
        <f>-Capitalisation!AY13</f>
        <v>-10606.774951921088</v>
      </c>
      <c r="BB27" s="165">
        <f>-Capitalisation!AZ13</f>
        <v>-10649.988266020515</v>
      </c>
      <c r="BC27" s="165">
        <f>-Capitalisation!BA13</f>
        <v>-10693.377636510684</v>
      </c>
      <c r="BD27" s="165">
        <f>-Capitalisation!BB13</f>
        <v>-10736.943780667127</v>
      </c>
      <c r="BE27" s="165">
        <f>-Capitalisation!BC13</f>
        <v>-10780.687418687638</v>
      </c>
      <c r="BF27" s="165">
        <f>-Capitalisation!BD13</f>
        <v>-10824.609273704191</v>
      </c>
      <c r="BG27" s="165">
        <f>-Capitalisation!BE13</f>
        <v>-10868.710071794891</v>
      </c>
      <c r="BH27" s="165">
        <f>-Capitalisation!BF13</f>
        <v>-10912.990541995969</v>
      </c>
      <c r="BI27" s="165">
        <f>-Capitalisation!BG13</f>
        <v>-10957.451416313845</v>
      </c>
      <c r="BJ27" s="165">
        <f>-Capitalisation!BH13</f>
        <v>-11002.093429737219</v>
      </c>
      <c r="BK27" s="165">
        <f>-Capitalisation!BI13</f>
        <v>-11046.917320249233</v>
      </c>
      <c r="BL27" s="165">
        <f>-Capitalisation!BJ13</f>
        <v>-11091.923828839657</v>
      </c>
      <c r="BM27" s="165">
        <f>-Capitalisation!BK13</f>
        <v>-11137.113699517149</v>
      </c>
      <c r="BN27" s="165">
        <f>-Capitalisation!BL13</f>
        <v>-11182.487679321548</v>
      </c>
      <c r="BO27" s="165">
        <f>-Capitalisation!BM13</f>
        <v>-11228.046518336227</v>
      </c>
      <c r="BP27" s="165">
        <f>-Capitalisation!BN13</f>
        <v>-11273.790969700491</v>
      </c>
      <c r="BQ27" s="165">
        <f>-Capitalisation!BO13</f>
        <v>-11319.721789622026</v>
      </c>
      <c r="BR27" s="165">
        <f>-Capitalisation!BP13</f>
        <v>-11365.839737389408</v>
      </c>
      <c r="BS27" s="165">
        <f>-Capitalisation!BQ13</f>
        <v>-11412.145575384642</v>
      </c>
      <c r="BT27" s="165">
        <f>-Capitalisation!BR13</f>
        <v>-11458.640069095774</v>
      </c>
      <c r="BU27" s="165">
        <f>-Capitalisation!BS13</f>
        <v>-11505.323987129543</v>
      </c>
      <c r="BV27" s="165">
        <f>-Capitalisation!BT13</f>
        <v>-11552.198101224087</v>
      </c>
      <c r="BW27" s="165">
        <f>-Capitalisation!BU13</f>
        <v>-11599.263186261702</v>
      </c>
      <c r="BX27" s="165">
        <f>-Capitalisation!BV13</f>
        <v>-11646.520020281647</v>
      </c>
      <c r="BY27" s="165">
        <f>-Capitalisation!BW13</f>
        <v>-11693.969384493013</v>
      </c>
      <c r="BZ27" s="165">
        <f>-Capitalisation!BX13</f>
        <v>-11741.612063287632</v>
      </c>
      <c r="CA27" s="165">
        <f>-Capitalisation!BY13</f>
        <v>-11789.448844253046</v>
      </c>
      <c r="CB27" s="165">
        <f>-Capitalisation!BZ13</f>
        <v>-11837.480518185521</v>
      </c>
      <c r="CC27" s="165">
        <f>-Capitalisation!CA13</f>
        <v>-11885.707879103134</v>
      </c>
      <c r="CD27" s="165">
        <f>-Capitalisation!CB13</f>
        <v>-11934.131724258887</v>
      </c>
      <c r="CE27" s="165">
        <f>-Capitalisation!CC13</f>
        <v>-11982.752854153881</v>
      </c>
      <c r="CF27" s="165">
        <f>-Capitalisation!CD13</f>
        <v>-12031.572072550571</v>
      </c>
      <c r="CG27" s="165">
        <f>-Capitalisation!CE13</f>
        <v>-12080.590186486028</v>
      </c>
      <c r="CH27" s="165">
        <f>-Capitalisation!CF13</f>
        <v>-12129.808006285299</v>
      </c>
      <c r="CI27" s="165">
        <f>-Capitalisation!CG13</f>
        <v>-12179.226345574794</v>
      </c>
      <c r="CJ27" s="165">
        <f>-Capitalisation!CH13</f>
        <v>-12228.846021295736</v>
      </c>
      <c r="CK27" s="165">
        <f>-Capitalisation!CI13</f>
        <v>-12278.667853717672</v>
      </c>
      <c r="CL27" s="165">
        <f>-Capitalisation!CJ13</f>
        <v>-12328.692666452022</v>
      </c>
      <c r="CM27" s="165">
        <f>-Capitalisation!CK13</f>
        <v>-12378.921286465704</v>
      </c>
      <c r="CN27" s="165">
        <f>-Capitalisation!CL13</f>
        <v>-12429.354544094806</v>
      </c>
      <c r="CO27" s="165">
        <f>-Capitalisation!CM13</f>
        <v>-12479.9932730583</v>
      </c>
      <c r="CP27" s="165">
        <f>-Capitalisation!CN13</f>
        <v>-12530.838310471838</v>
      </c>
      <c r="CQ27" s="165">
        <f>-Capitalisation!CO13</f>
        <v>-12581.890496861583</v>
      </c>
      <c r="CR27" s="165">
        <f>-Capitalisation!CP13</f>
        <v>-12633.150676178106</v>
      </c>
      <c r="CS27" s="165">
        <f>-Capitalisation!CQ13</f>
        <v>-12684.619695810337</v>
      </c>
      <c r="CT27" s="165">
        <f>-Capitalisation!CR13</f>
        <v>-12736.298406599572</v>
      </c>
      <c r="CU27" s="165">
        <f>-Capitalisation!CS13</f>
        <v>-12788.187662853543</v>
      </c>
      <c r="CV27" s="165">
        <f>-Capitalisation!CT13</f>
        <v>-12840.288322360533</v>
      </c>
      <c r="CW27" s="165">
        <f>-Capitalisation!CU13</f>
        <v>-12892.601246403563</v>
      </c>
      <c r="CX27" s="165">
        <f>-Capitalisation!CV13</f>
        <v>-12945.127299774631</v>
      </c>
      <c r="CY27" s="165">
        <f>-Capitalisation!CW13</f>
        <v>-12997.867350788998</v>
      </c>
      <c r="CZ27" s="165">
        <f>-Capitalisation!CX13</f>
        <v>-13050.822271299554</v>
      </c>
      <c r="DA27" s="165">
        <f>-Capitalisation!CY13</f>
        <v>-13103.992936711224</v>
      </c>
      <c r="DB27" s="165">
        <f>-Capitalisation!CZ13</f>
        <v>-13157.380225995439</v>
      </c>
      <c r="DC27" s="165">
        <f>-Capitalisation!DA13</f>
        <v>-13210.985021704671</v>
      </c>
      <c r="DD27" s="165">
        <f>-Capitalisation!DB13</f>
        <v>-13264.808209987021</v>
      </c>
      <c r="DE27" s="165">
        <f>-Capitalisation!DC13</f>
        <v>-13318.850680600863</v>
      </c>
      <c r="DF27" s="165">
        <f>-Capitalisation!DD13</f>
        <v>-13373.113326929559</v>
      </c>
      <c r="DG27" s="165">
        <f>-Capitalisation!DE13</f>
        <v>-13427.597045996228</v>
      </c>
      <c r="DH27" s="165">
        <f>-Capitalisation!DF13</f>
        <v>-13482.302738478567</v>
      </c>
      <c r="DI27" s="165">
        <f>-Capitalisation!DG13</f>
        <v>-13537.231308723751</v>
      </c>
      <c r="DJ27" s="165">
        <f>-Capitalisation!DH13</f>
        <v>-13592.383664763371</v>
      </c>
      <c r="DK27" s="165">
        <f>-Capitalisation!DI13</f>
        <v>0</v>
      </c>
      <c r="DL27" s="165">
        <f>-Capitalisation!DJ13</f>
        <v>0</v>
      </c>
      <c r="DM27" s="165">
        <f>-Capitalisation!DK13</f>
        <v>0</v>
      </c>
      <c r="DN27" s="165">
        <f>-Capitalisation!DL13</f>
        <v>0</v>
      </c>
      <c r="DO27" s="165">
        <f>-Capitalisation!DM13</f>
        <v>0</v>
      </c>
      <c r="DP27" s="165">
        <f>-Capitalisation!DN13</f>
        <v>0</v>
      </c>
      <c r="DQ27" s="165">
        <f>-Capitalisation!DO13</f>
        <v>0</v>
      </c>
      <c r="DR27" s="165">
        <f>-Capitalisation!DP13</f>
        <v>0</v>
      </c>
      <c r="DS27" s="165">
        <f>-Capitalisation!DQ13</f>
        <v>0</v>
      </c>
      <c r="DT27" s="165">
        <f>-Capitalisation!DR13</f>
        <v>0</v>
      </c>
    </row>
    <row r="28" spans="1:124" s="138" customFormat="1" ht="15.5" customHeight="1" thickBot="1" x14ac:dyDescent="0.25">
      <c r="A28" s="408"/>
      <c r="B28" s="72" t="s">
        <v>13</v>
      </c>
      <c r="C28" s="74">
        <f t="shared" si="144"/>
        <v>0</v>
      </c>
      <c r="D28" s="158">
        <v>0</v>
      </c>
      <c r="E28" s="158">
        <f>-E21</f>
        <v>0</v>
      </c>
      <c r="F28" s="158">
        <f t="shared" ref="F28:BQ28" si="199">-F21</f>
        <v>0</v>
      </c>
      <c r="G28" s="158">
        <f t="shared" si="199"/>
        <v>0</v>
      </c>
      <c r="H28" s="158">
        <f t="shared" si="199"/>
        <v>0</v>
      </c>
      <c r="I28" s="158">
        <f t="shared" si="199"/>
        <v>0</v>
      </c>
      <c r="J28" s="158">
        <f t="shared" si="199"/>
        <v>0</v>
      </c>
      <c r="K28" s="158">
        <f t="shared" si="199"/>
        <v>0</v>
      </c>
      <c r="L28" s="158">
        <f t="shared" si="199"/>
        <v>0</v>
      </c>
      <c r="M28" s="158">
        <f t="shared" si="199"/>
        <v>0</v>
      </c>
      <c r="N28" s="158">
        <f t="shared" si="199"/>
        <v>0</v>
      </c>
      <c r="O28" s="158">
        <f t="shared" si="199"/>
        <v>0</v>
      </c>
      <c r="P28" s="158">
        <f t="shared" si="199"/>
        <v>0</v>
      </c>
      <c r="Q28" s="158">
        <f t="shared" si="199"/>
        <v>0</v>
      </c>
      <c r="R28" s="158">
        <f t="shared" si="199"/>
        <v>0</v>
      </c>
      <c r="S28" s="158">
        <f t="shared" si="199"/>
        <v>0</v>
      </c>
      <c r="T28" s="158">
        <f t="shared" si="199"/>
        <v>0</v>
      </c>
      <c r="U28" s="158">
        <f t="shared" si="199"/>
        <v>0</v>
      </c>
      <c r="V28" s="158">
        <f t="shared" si="199"/>
        <v>0</v>
      </c>
      <c r="W28" s="158">
        <f t="shared" si="199"/>
        <v>0</v>
      </c>
      <c r="X28" s="158">
        <f t="shared" si="199"/>
        <v>0</v>
      </c>
      <c r="Y28" s="158">
        <f t="shared" si="199"/>
        <v>0</v>
      </c>
      <c r="Z28" s="158">
        <f t="shared" si="199"/>
        <v>0</v>
      </c>
      <c r="AA28" s="158">
        <f t="shared" si="199"/>
        <v>0</v>
      </c>
      <c r="AB28" s="158">
        <f t="shared" si="199"/>
        <v>0</v>
      </c>
      <c r="AC28" s="158">
        <f t="shared" si="199"/>
        <v>0</v>
      </c>
      <c r="AD28" s="158">
        <f t="shared" si="199"/>
        <v>0</v>
      </c>
      <c r="AE28" s="158">
        <f t="shared" si="199"/>
        <v>0</v>
      </c>
      <c r="AF28" s="158">
        <f t="shared" si="199"/>
        <v>0</v>
      </c>
      <c r="AG28" s="158">
        <f t="shared" si="199"/>
        <v>0</v>
      </c>
      <c r="AH28" s="158">
        <f t="shared" si="199"/>
        <v>0</v>
      </c>
      <c r="AI28" s="158">
        <f t="shared" si="199"/>
        <v>0</v>
      </c>
      <c r="AJ28" s="158">
        <f t="shared" si="199"/>
        <v>0</v>
      </c>
      <c r="AK28" s="158">
        <f t="shared" si="199"/>
        <v>0</v>
      </c>
      <c r="AL28" s="158">
        <f t="shared" si="199"/>
        <v>0</v>
      </c>
      <c r="AM28" s="158">
        <f t="shared" si="199"/>
        <v>0</v>
      </c>
      <c r="AN28" s="158">
        <f t="shared" si="199"/>
        <v>0</v>
      </c>
      <c r="AO28" s="158">
        <f t="shared" si="199"/>
        <v>0</v>
      </c>
      <c r="AP28" s="158">
        <f t="shared" si="199"/>
        <v>0</v>
      </c>
      <c r="AQ28" s="158">
        <f t="shared" si="199"/>
        <v>0</v>
      </c>
      <c r="AR28" s="158">
        <f t="shared" si="199"/>
        <v>0</v>
      </c>
      <c r="AS28" s="158">
        <f t="shared" si="199"/>
        <v>0</v>
      </c>
      <c r="AT28" s="158">
        <f t="shared" si="199"/>
        <v>0</v>
      </c>
      <c r="AU28" s="158">
        <f t="shared" si="199"/>
        <v>0</v>
      </c>
      <c r="AV28" s="158">
        <f t="shared" si="199"/>
        <v>0</v>
      </c>
      <c r="AW28" s="158">
        <f t="shared" si="199"/>
        <v>0</v>
      </c>
      <c r="AX28" s="158">
        <f t="shared" si="199"/>
        <v>0</v>
      </c>
      <c r="AY28" s="158">
        <f t="shared" si="199"/>
        <v>0</v>
      </c>
      <c r="AZ28" s="158">
        <f t="shared" si="199"/>
        <v>0</v>
      </c>
      <c r="BA28" s="158">
        <f t="shared" si="199"/>
        <v>0</v>
      </c>
      <c r="BB28" s="158">
        <f t="shared" si="199"/>
        <v>0</v>
      </c>
      <c r="BC28" s="158">
        <f t="shared" si="199"/>
        <v>0</v>
      </c>
      <c r="BD28" s="158">
        <f t="shared" si="199"/>
        <v>0</v>
      </c>
      <c r="BE28" s="158">
        <f t="shared" si="199"/>
        <v>0</v>
      </c>
      <c r="BF28" s="158">
        <f t="shared" si="199"/>
        <v>0</v>
      </c>
      <c r="BG28" s="158">
        <f t="shared" si="199"/>
        <v>0</v>
      </c>
      <c r="BH28" s="158">
        <f t="shared" si="199"/>
        <v>0</v>
      </c>
      <c r="BI28" s="158">
        <f t="shared" si="199"/>
        <v>0</v>
      </c>
      <c r="BJ28" s="158">
        <f t="shared" si="199"/>
        <v>0</v>
      </c>
      <c r="BK28" s="158">
        <f t="shared" si="199"/>
        <v>0</v>
      </c>
      <c r="BL28" s="158">
        <f t="shared" si="199"/>
        <v>0</v>
      </c>
      <c r="BM28" s="158">
        <f t="shared" si="199"/>
        <v>0</v>
      </c>
      <c r="BN28" s="158">
        <f t="shared" si="199"/>
        <v>0</v>
      </c>
      <c r="BO28" s="158">
        <f t="shared" si="199"/>
        <v>0</v>
      </c>
      <c r="BP28" s="158">
        <f t="shared" si="199"/>
        <v>0</v>
      </c>
      <c r="BQ28" s="158">
        <f t="shared" si="199"/>
        <v>0</v>
      </c>
      <c r="BR28" s="158">
        <f t="shared" ref="BR28:DT28" si="200">-BR21</f>
        <v>0</v>
      </c>
      <c r="BS28" s="158">
        <f t="shared" si="200"/>
        <v>0</v>
      </c>
      <c r="BT28" s="158">
        <f t="shared" si="200"/>
        <v>0</v>
      </c>
      <c r="BU28" s="158">
        <f t="shared" si="200"/>
        <v>0</v>
      </c>
      <c r="BV28" s="158">
        <f t="shared" si="200"/>
        <v>0</v>
      </c>
      <c r="BW28" s="158">
        <f t="shared" si="200"/>
        <v>0</v>
      </c>
      <c r="BX28" s="158">
        <f t="shared" si="200"/>
        <v>0</v>
      </c>
      <c r="BY28" s="158">
        <f t="shared" si="200"/>
        <v>0</v>
      </c>
      <c r="BZ28" s="158">
        <f t="shared" si="200"/>
        <v>0</v>
      </c>
      <c r="CA28" s="158">
        <f t="shared" si="200"/>
        <v>0</v>
      </c>
      <c r="CB28" s="158">
        <f t="shared" si="200"/>
        <v>0</v>
      </c>
      <c r="CC28" s="158">
        <f t="shared" si="200"/>
        <v>0</v>
      </c>
      <c r="CD28" s="158">
        <f t="shared" si="200"/>
        <v>0</v>
      </c>
      <c r="CE28" s="158">
        <f t="shared" si="200"/>
        <v>0</v>
      </c>
      <c r="CF28" s="158">
        <f t="shared" si="200"/>
        <v>0</v>
      </c>
      <c r="CG28" s="158">
        <f t="shared" si="200"/>
        <v>0</v>
      </c>
      <c r="CH28" s="158">
        <f t="shared" si="200"/>
        <v>0</v>
      </c>
      <c r="CI28" s="158">
        <f t="shared" si="200"/>
        <v>0</v>
      </c>
      <c r="CJ28" s="158">
        <f t="shared" si="200"/>
        <v>0</v>
      </c>
      <c r="CK28" s="158">
        <f t="shared" si="200"/>
        <v>0</v>
      </c>
      <c r="CL28" s="158">
        <f t="shared" si="200"/>
        <v>0</v>
      </c>
      <c r="CM28" s="158">
        <f t="shared" si="200"/>
        <v>0</v>
      </c>
      <c r="CN28" s="158">
        <f t="shared" si="200"/>
        <v>0</v>
      </c>
      <c r="CO28" s="158">
        <f t="shared" si="200"/>
        <v>0</v>
      </c>
      <c r="CP28" s="158">
        <f t="shared" si="200"/>
        <v>0</v>
      </c>
      <c r="CQ28" s="158">
        <f t="shared" si="200"/>
        <v>0</v>
      </c>
      <c r="CR28" s="158">
        <f t="shared" si="200"/>
        <v>0</v>
      </c>
      <c r="CS28" s="158">
        <f t="shared" si="200"/>
        <v>0</v>
      </c>
      <c r="CT28" s="158">
        <f t="shared" si="200"/>
        <v>0</v>
      </c>
      <c r="CU28" s="158">
        <f t="shared" si="200"/>
        <v>0</v>
      </c>
      <c r="CV28" s="158">
        <f t="shared" si="200"/>
        <v>0</v>
      </c>
      <c r="CW28" s="158">
        <f t="shared" si="200"/>
        <v>0</v>
      </c>
      <c r="CX28" s="158">
        <f t="shared" si="200"/>
        <v>0</v>
      </c>
      <c r="CY28" s="158">
        <f t="shared" si="200"/>
        <v>0</v>
      </c>
      <c r="CZ28" s="158">
        <f t="shared" si="200"/>
        <v>0</v>
      </c>
      <c r="DA28" s="158">
        <f t="shared" si="200"/>
        <v>0</v>
      </c>
      <c r="DB28" s="158">
        <f t="shared" si="200"/>
        <v>0</v>
      </c>
      <c r="DC28" s="158">
        <f t="shared" si="200"/>
        <v>0</v>
      </c>
      <c r="DD28" s="158">
        <f t="shared" si="200"/>
        <v>0</v>
      </c>
      <c r="DE28" s="158">
        <f t="shared" si="200"/>
        <v>0</v>
      </c>
      <c r="DF28" s="158">
        <f t="shared" si="200"/>
        <v>0</v>
      </c>
      <c r="DG28" s="158">
        <f t="shared" si="200"/>
        <v>0</v>
      </c>
      <c r="DH28" s="158">
        <f t="shared" si="200"/>
        <v>0</v>
      </c>
      <c r="DI28" s="158">
        <f t="shared" si="200"/>
        <v>0</v>
      </c>
      <c r="DJ28" s="158">
        <f t="shared" si="200"/>
        <v>0</v>
      </c>
      <c r="DK28" s="158">
        <f t="shared" si="200"/>
        <v>0</v>
      </c>
      <c r="DL28" s="158">
        <f t="shared" si="200"/>
        <v>0</v>
      </c>
      <c r="DM28" s="158">
        <f t="shared" si="200"/>
        <v>0</v>
      </c>
      <c r="DN28" s="158">
        <f t="shared" si="200"/>
        <v>0</v>
      </c>
      <c r="DO28" s="158">
        <f t="shared" si="200"/>
        <v>0</v>
      </c>
      <c r="DP28" s="158">
        <f t="shared" si="200"/>
        <v>0</v>
      </c>
      <c r="DQ28" s="158">
        <f t="shared" si="200"/>
        <v>0</v>
      </c>
      <c r="DR28" s="158">
        <f t="shared" si="200"/>
        <v>0</v>
      </c>
      <c r="DS28" s="158">
        <f t="shared" si="200"/>
        <v>0</v>
      </c>
      <c r="DT28" s="158">
        <f t="shared" si="200"/>
        <v>0</v>
      </c>
    </row>
    <row r="29" spans="1:124" s="138" customFormat="1" ht="15.5" customHeight="1" x14ac:dyDescent="0.2">
      <c r="A29" s="408"/>
      <c r="B29" s="127" t="s">
        <v>18</v>
      </c>
      <c r="C29" s="90">
        <f>SUM(D29:DT29)</f>
        <v>1000262.6160711424</v>
      </c>
      <c r="D29" s="132">
        <f>SUM(D26:D28)</f>
        <v>-517714.19999999995</v>
      </c>
      <c r="E29" s="107">
        <f>SUM(E26:E28)</f>
        <v>14072.154975020432</v>
      </c>
      <c r="F29" s="107">
        <f t="shared" ref="F29:AI29" si="201">SUM(F26:F28)</f>
        <v>14039.549433780594</v>
      </c>
      <c r="G29" s="107">
        <f t="shared" si="201"/>
        <v>14006.811053529706</v>
      </c>
      <c r="H29" s="107">
        <f t="shared" si="201"/>
        <v>13973.939293065201</v>
      </c>
      <c r="I29" s="107">
        <f t="shared" si="201"/>
        <v>13940.933608979576</v>
      </c>
      <c r="J29" s="107">
        <f t="shared" si="201"/>
        <v>13907.793455651423</v>
      </c>
      <c r="K29" s="107">
        <f t="shared" si="201"/>
        <v>13874.518285236405</v>
      </c>
      <c r="L29" s="107">
        <f t="shared" si="201"/>
        <v>13841.107547658188</v>
      </c>
      <c r="M29" s="107">
        <f t="shared" si="201"/>
        <v>13807.560690599381</v>
      </c>
      <c r="N29" s="107">
        <f t="shared" si="201"/>
        <v>13773.877159492356</v>
      </c>
      <c r="O29" s="107">
        <f t="shared" si="201"/>
        <v>13740.05639751014</v>
      </c>
      <c r="P29" s="107">
        <f t="shared" si="201"/>
        <v>13706.097845557142</v>
      </c>
      <c r="Q29" s="107">
        <f t="shared" si="201"/>
        <v>13672.000942259976</v>
      </c>
      <c r="R29" s="107">
        <f t="shared" si="201"/>
        <v>13637.765123958145</v>
      </c>
      <c r="S29" s="107">
        <f t="shared" si="201"/>
        <v>13603.389824694714</v>
      </c>
      <c r="T29" s="107">
        <f t="shared" si="201"/>
        <v>13568.874476206984</v>
      </c>
      <c r="U29" s="107">
        <f t="shared" si="201"/>
        <v>13534.218507917078</v>
      </c>
      <c r="V29" s="107">
        <f t="shared" si="201"/>
        <v>13499.421346922518</v>
      </c>
      <c r="W29" s="107">
        <f t="shared" si="201"/>
        <v>13464.482417986745</v>
      </c>
      <c r="X29" s="107">
        <f t="shared" si="201"/>
        <v>13429.401143529622</v>
      </c>
      <c r="Y29" s="107">
        <f t="shared" si="201"/>
        <v>13394.176943617873</v>
      </c>
      <c r="Z29" s="107">
        <f t="shared" si="201"/>
        <v>13358.809235955501</v>
      </c>
      <c r="AA29" s="107">
        <f t="shared" si="201"/>
        <v>13323.297435874165</v>
      </c>
      <c r="AB29" s="107">
        <f t="shared" si="201"/>
        <v>13287.640956323528</v>
      </c>
      <c r="AC29" s="107">
        <f t="shared" si="201"/>
        <v>13251.839207861505</v>
      </c>
      <c r="AD29" s="107">
        <f t="shared" si="201"/>
        <v>13215.891598644575</v>
      </c>
      <c r="AE29" s="107">
        <f t="shared" si="201"/>
        <v>13179.797534417974</v>
      </c>
      <c r="AF29" s="107">
        <f t="shared" si="201"/>
        <v>13143.556418505856</v>
      </c>
      <c r="AG29" s="107">
        <f t="shared" si="201"/>
        <v>13107.167651801459</v>
      </c>
      <c r="AH29" s="107">
        <f t="shared" si="201"/>
        <v>13070.630632757167</v>
      </c>
      <c r="AI29" s="107">
        <f t="shared" si="201"/>
        <v>13033.944757374607</v>
      </c>
      <c r="AJ29" s="107">
        <f t="shared" ref="AJ29:BO29" si="202">SUM(AJ26:AJ28)</f>
        <v>12997.109419194632</v>
      </c>
      <c r="AK29" s="107">
        <f t="shared" si="202"/>
        <v>12960.124009287287</v>
      </c>
      <c r="AL29" s="107">
        <f t="shared" si="202"/>
        <v>12922.987916241795</v>
      </c>
      <c r="AM29" s="107">
        <f t="shared" si="202"/>
        <v>12885.700526156401</v>
      </c>
      <c r="AN29" s="107">
        <f t="shared" si="202"/>
        <v>12848.261222628224</v>
      </c>
      <c r="AO29" s="107">
        <f t="shared" si="202"/>
        <v>12810.669386743097</v>
      </c>
      <c r="AP29" s="107">
        <f t="shared" si="202"/>
        <v>12772.92439706533</v>
      </c>
      <c r="AQ29" s="107">
        <f t="shared" si="202"/>
        <v>12735.025629627395</v>
      </c>
      <c r="AR29" s="107">
        <f t="shared" si="202"/>
        <v>12696.97245791967</v>
      </c>
      <c r="AS29" s="107">
        <f t="shared" si="202"/>
        <v>12658.764252880055</v>
      </c>
      <c r="AT29" s="107">
        <f t="shared" si="202"/>
        <v>12620.400382883548</v>
      </c>
      <c r="AU29" s="107">
        <f t="shared" si="202"/>
        <v>12581.880213731863</v>
      </c>
      <c r="AV29" s="107">
        <f t="shared" si="202"/>
        <v>12543.203108642881</v>
      </c>
      <c r="AW29" s="107">
        <f t="shared" si="202"/>
        <v>12504.368428240177</v>
      </c>
      <c r="AX29" s="107">
        <f t="shared" si="202"/>
        <v>12465.375530542406</v>
      </c>
      <c r="AY29" s="107">
        <f t="shared" si="202"/>
        <v>12426.223770952744</v>
      </c>
      <c r="AZ29" s="107">
        <f t="shared" si="202"/>
        <v>12386.912502248153</v>
      </c>
      <c r="BA29" s="107">
        <f t="shared" si="202"/>
        <v>12347.441074568775</v>
      </c>
      <c r="BB29" s="107">
        <f t="shared" si="202"/>
        <v>12307.808835407119</v>
      </c>
      <c r="BC29" s="107">
        <f t="shared" si="202"/>
        <v>12268.015129597288</v>
      </c>
      <c r="BD29" s="107">
        <f t="shared" si="202"/>
        <v>12228.059299304176</v>
      </c>
      <c r="BE29" s="107">
        <f t="shared" si="202"/>
        <v>12187.940684012574</v>
      </c>
      <c r="BF29" s="107">
        <f t="shared" si="202"/>
        <v>12147.658620516253</v>
      </c>
      <c r="BG29" s="107">
        <f t="shared" si="202"/>
        <v>12107.212442906972</v>
      </c>
      <c r="BH29" s="107">
        <f t="shared" si="202"/>
        <v>12066.601482563543</v>
      </c>
      <c r="BI29" s="107">
        <f t="shared" si="202"/>
        <v>12025.825068140701</v>
      </c>
      <c r="BJ29" s="107">
        <f t="shared" si="202"/>
        <v>11984.882525558056</v>
      </c>
      <c r="BK29" s="107">
        <f t="shared" si="202"/>
        <v>11943.773177988905</v>
      </c>
      <c r="BL29" s="107">
        <f t="shared" si="202"/>
        <v>11902.496345849091</v>
      </c>
      <c r="BM29" s="107">
        <f t="shared" si="202"/>
        <v>11861.05134678574</v>
      </c>
      <c r="BN29" s="107">
        <f t="shared" si="202"/>
        <v>11819.437495665996</v>
      </c>
      <c r="BO29" s="107">
        <f t="shared" si="202"/>
        <v>11777.654104565676</v>
      </c>
      <c r="BP29" s="107">
        <f t="shared" ref="BP29:CU29" si="203">SUM(BP26:BP28)</f>
        <v>11735.700482757908</v>
      </c>
      <c r="BQ29" s="107">
        <f t="shared" si="203"/>
        <v>11693.575936701729</v>
      </c>
      <c r="BR29" s="107">
        <f t="shared" si="203"/>
        <v>11651.279770030585</v>
      </c>
      <c r="BS29" s="107">
        <f t="shared" si="203"/>
        <v>11608.811283540846</v>
      </c>
      <c r="BT29" s="107">
        <f t="shared" si="203"/>
        <v>11566.169775180242</v>
      </c>
      <c r="BU29" s="107">
        <f t="shared" si="203"/>
        <v>11523.354540036262</v>
      </c>
      <c r="BV29" s="107">
        <f t="shared" si="203"/>
        <v>11480.364870324476</v>
      </c>
      <c r="BW29" s="107">
        <f t="shared" si="203"/>
        <v>11437.20005537687</v>
      </c>
      <c r="BX29" s="107">
        <f t="shared" si="203"/>
        <v>11393.859381630065</v>
      </c>
      <c r="BY29" s="107">
        <f t="shared" si="203"/>
        <v>11350.342132613552</v>
      </c>
      <c r="BZ29" s="107">
        <f t="shared" si="203"/>
        <v>11306.647588937814</v>
      </c>
      <c r="CA29" s="107">
        <f t="shared" si="203"/>
        <v>11262.775028282478</v>
      </c>
      <c r="CB29" s="107">
        <f t="shared" si="203"/>
        <v>11218.723725384329</v>
      </c>
      <c r="CC29" s="107">
        <f t="shared" si="203"/>
        <v>11174.492952025335</v>
      </c>
      <c r="CD29" s="107">
        <f t="shared" si="203"/>
        <v>11130.081977020634</v>
      </c>
      <c r="CE29" s="107">
        <f t="shared" si="203"/>
        <v>11085.49006620641</v>
      </c>
      <c r="CF29" s="107">
        <f t="shared" si="203"/>
        <v>11040.716482427775</v>
      </c>
      <c r="CG29" s="107">
        <f t="shared" si="203"/>
        <v>10995.760485526596</v>
      </c>
      <c r="CH29" s="107">
        <f t="shared" si="203"/>
        <v>10950.621332329223</v>
      </c>
      <c r="CI29" s="107">
        <f t="shared" si="203"/>
        <v>10905.298276634234</v>
      </c>
      <c r="CJ29" s="107">
        <f t="shared" si="203"/>
        <v>10859.790569200093</v>
      </c>
      <c r="CK29" s="107">
        <f t="shared" si="203"/>
        <v>10814.097457732749</v>
      </c>
      <c r="CL29" s="107">
        <f t="shared" si="203"/>
        <v>10768.218186873222</v>
      </c>
      <c r="CM29" s="107">
        <f t="shared" si="203"/>
        <v>10722.151998185125</v>
      </c>
      <c r="CN29" s="107">
        <f t="shared" si="203"/>
        <v>10675.898130142066</v>
      </c>
      <c r="CO29" s="107">
        <f t="shared" si="203"/>
        <v>10629.455818115124</v>
      </c>
      <c r="CP29" s="107">
        <f t="shared" si="203"/>
        <v>10582.824294360187</v>
      </c>
      <c r="CQ29" s="107">
        <f t="shared" si="203"/>
        <v>10536.002788005251</v>
      </c>
      <c r="CR29" s="107">
        <f t="shared" si="203"/>
        <v>10488.990525037691</v>
      </c>
      <c r="CS29" s="107">
        <f t="shared" si="203"/>
        <v>10441.786728291447</v>
      </c>
      <c r="CT29" s="107">
        <f t="shared" si="203"/>
        <v>10394.390617434206</v>
      </c>
      <c r="CU29" s="107">
        <f t="shared" si="203"/>
        <v>10346.801408954467</v>
      </c>
      <c r="CV29" s="107">
        <f t="shared" ref="CV29:DT29" si="204">SUM(CV26:CV28)</f>
        <v>10299.018316148615</v>
      </c>
      <c r="CW29" s="107">
        <f t="shared" si="204"/>
        <v>10251.040549107904</v>
      </c>
      <c r="CX29" s="107">
        <f t="shared" si="204"/>
        <v>10202.867314705411</v>
      </c>
      <c r="CY29" s="107">
        <f t="shared" si="204"/>
        <v>10154.497816582898</v>
      </c>
      <c r="CZ29" s="107">
        <f t="shared" si="204"/>
        <v>10105.931255137688</v>
      </c>
      <c r="DA29" s="107">
        <f t="shared" si="204"/>
        <v>10057.166827509394</v>
      </c>
      <c r="DB29" s="107">
        <f t="shared" si="204"/>
        <v>10008.203727566717</v>
      </c>
      <c r="DC29" s="107">
        <f t="shared" si="204"/>
        <v>9959.0411458940343</v>
      </c>
      <c r="DD29" s="107">
        <f t="shared" si="204"/>
        <v>9909.6782697780964</v>
      </c>
      <c r="DE29" s="107">
        <f t="shared" si="204"/>
        <v>9860.1142831945363</v>
      </c>
      <c r="DF29" s="107">
        <f t="shared" si="204"/>
        <v>9810.3483667944365</v>
      </c>
      <c r="DG29" s="107">
        <f t="shared" si="204"/>
        <v>9760.3796978907103</v>
      </c>
      <c r="DH29" s="107">
        <f t="shared" si="204"/>
        <v>9710.2074504445627</v>
      </c>
      <c r="DI29" s="107">
        <f t="shared" si="204"/>
        <v>9659.8307950518265</v>
      </c>
      <c r="DJ29" s="107">
        <f t="shared" si="204"/>
        <v>207203.34889892919</v>
      </c>
      <c r="DK29" s="107">
        <f t="shared" si="204"/>
        <v>0</v>
      </c>
      <c r="DL29" s="107">
        <f t="shared" si="204"/>
        <v>0</v>
      </c>
      <c r="DM29" s="107">
        <f t="shared" si="204"/>
        <v>0</v>
      </c>
      <c r="DN29" s="107">
        <f t="shared" si="204"/>
        <v>0</v>
      </c>
      <c r="DO29" s="107">
        <f t="shared" si="204"/>
        <v>0</v>
      </c>
      <c r="DP29" s="107">
        <f t="shared" si="204"/>
        <v>0</v>
      </c>
      <c r="DQ29" s="107">
        <f t="shared" si="204"/>
        <v>0</v>
      </c>
      <c r="DR29" s="107">
        <f t="shared" si="204"/>
        <v>0</v>
      </c>
      <c r="DS29" s="107">
        <f t="shared" si="204"/>
        <v>0</v>
      </c>
      <c r="DT29" s="108">
        <f t="shared" si="204"/>
        <v>0</v>
      </c>
    </row>
    <row r="30" spans="1:124" s="138" customFormat="1" ht="15.5" customHeight="1" x14ac:dyDescent="0.2">
      <c r="A30" s="408"/>
      <c r="B30" s="128" t="s">
        <v>50</v>
      </c>
      <c r="C30" s="91">
        <f t="shared" si="144"/>
        <v>503569.75376527122</v>
      </c>
      <c r="D30" s="120">
        <f>D29/((1+'Inputs and Model Assumptions'!$D$43)^(D7))</f>
        <v>-517714.19999999995</v>
      </c>
      <c r="E30" s="109">
        <f>E29/((1+'Inputs and Model Assumptions'!$D$43)^(E7))</f>
        <v>13971.458158871568</v>
      </c>
      <c r="F30" s="109">
        <f>F29/((1+'Inputs and Model Assumptions'!$D$43)^(F7))</f>
        <v>13839.341327289523</v>
      </c>
      <c r="G30" s="109">
        <f>G29/((1+'Inputs and Model Assumptions'!$D$43)^(G7))</f>
        <v>13708.269872896459</v>
      </c>
      <c r="H30" s="109">
        <f>H29/((1+'Inputs and Model Assumptions'!$D$43)^(H7))</f>
        <v>13578.236004212416</v>
      </c>
      <c r="I30" s="109">
        <f>I29/((1+'Inputs and Model Assumptions'!$D$43)^(I7))</f>
        <v>13449.231986478831</v>
      </c>
      <c r="J30" s="109">
        <f>J29/((1+'Inputs and Model Assumptions'!$D$43)^(J7))</f>
        <v>13321.250141249644</v>
      </c>
      <c r="K30" s="109">
        <f>K29/((1+'Inputs and Model Assumptions'!$D$43)^(K7))</f>
        <v>13194.282845985355</v>
      </c>
      <c r="L30" s="109">
        <f>L29/((1+'Inputs and Model Assumptions'!$D$43)^(L7))</f>
        <v>13068.322533649953</v>
      </c>
      <c r="M30" s="109">
        <f>M29/((1+'Inputs and Model Assumptions'!$D$43)^(M7))</f>
        <v>12943.361692310797</v>
      </c>
      <c r="N30" s="109">
        <f>N29/((1+'Inputs and Model Assumptions'!$D$43)^(N7))</f>
        <v>12819.392864741301</v>
      </c>
      <c r="O30" s="109">
        <f>O29/((1+'Inputs and Model Assumptions'!$D$43)^(O7))</f>
        <v>12696.408648026565</v>
      </c>
      <c r="P30" s="109">
        <f>P29/((1+'Inputs and Model Assumptions'!$D$43)^(P7))</f>
        <v>12574.401693171696</v>
      </c>
      <c r="Q30" s="109">
        <f>Q29/((1+'Inputs and Model Assumptions'!$D$43)^(Q7))</f>
        <v>12453.364704713114</v>
      </c>
      <c r="R30" s="109">
        <f>R29/((1+'Inputs and Model Assumptions'!$D$43)^(R7))</f>
        <v>12333.290440332503</v>
      </c>
      <c r="S30" s="109">
        <f>S29/((1+'Inputs and Model Assumptions'!$D$43)^(S7))</f>
        <v>12214.171710473598</v>
      </c>
      <c r="T30" s="109">
        <f>T29/((1+'Inputs and Model Assumptions'!$D$43)^(T7))</f>
        <v>12096.001377961738</v>
      </c>
      <c r="U30" s="109">
        <f>U29/((1+'Inputs and Model Assumptions'!$D$43)^(U7))</f>
        <v>11978.772357626098</v>
      </c>
      <c r="V30" s="109">
        <f>V29/((1+'Inputs and Model Assumptions'!$D$43)^(V7))</f>
        <v>11862.477615924694</v>
      </c>
      <c r="W30" s="109">
        <f>W29/((1+'Inputs and Model Assumptions'!$D$43)^(W7))</f>
        <v>11747.110170572025</v>
      </c>
      <c r="X30" s="109">
        <f>X29/((1+'Inputs and Model Assumptions'!$D$43)^(X7))</f>
        <v>11632.663090169428</v>
      </c>
      <c r="Y30" s="109">
        <f>Y29/((1+'Inputs and Model Assumptions'!$D$43)^(Y7))</f>
        <v>11519.12949383806</v>
      </c>
      <c r="Z30" s="109">
        <f>Z29/((1+'Inputs and Model Assumptions'!$D$43)^(Z7))</f>
        <v>11406.502550854539</v>
      </c>
      <c r="AA30" s="109">
        <f>AA29/((1+'Inputs and Model Assumptions'!$D$43)^(AA7))</f>
        <v>11294.775480289181</v>
      </c>
      <c r="AB30" s="109">
        <f>AB29/((1+'Inputs and Model Assumptions'!$D$43)^(AB7))</f>
        <v>11183.941550646869</v>
      </c>
      <c r="AC30" s="109">
        <f>AC29/((1+'Inputs and Model Assumptions'!$D$43)^(AC7))</f>
        <v>11073.994079510405</v>
      </c>
      <c r="AD30" s="109">
        <f>AD29/((1+'Inputs and Model Assumptions'!$D$43)^(AD7))</f>
        <v>10964.926433186585</v>
      </c>
      <c r="AE30" s="109">
        <f>AE29/((1+'Inputs and Model Assumptions'!$D$43)^(AE7))</f>
        <v>10856.732026354666</v>
      </c>
      <c r="AF30" s="109">
        <f>AF29/((1+'Inputs and Model Assumptions'!$D$43)^(AF7))</f>
        <v>10749.404321717417</v>
      </c>
      <c r="AG30" s="109">
        <f>AG29/((1+'Inputs and Model Assumptions'!$D$43)^(AG7))</f>
        <v>10642.9368296547</v>
      </c>
      <c r="AH30" s="109">
        <f>AH29/((1+'Inputs and Model Assumptions'!$D$43)^(AH7))</f>
        <v>10537.323107879472</v>
      </c>
      <c r="AI30" s="109">
        <f>AI29/((1+'Inputs and Model Assumptions'!$D$43)^(AI7))</f>
        <v>10432.556761096346</v>
      </c>
      <c r="AJ30" s="109">
        <f>AJ29/((1+'Inputs and Model Assumptions'!$D$43)^(AJ7))</f>
        <v>10328.631440662519</v>
      </c>
      <c r="AK30" s="109">
        <f>AK29/((1+'Inputs and Model Assumptions'!$D$43)^(AK7))</f>
        <v>10225.540844251163</v>
      </c>
      <c r="AL30" s="109">
        <f>AL29/((1+'Inputs and Model Assumptions'!$D$43)^(AL7))</f>
        <v>10123.278715517292</v>
      </c>
      <c r="AM30" s="109">
        <f>AM29/((1+'Inputs and Model Assumptions'!$D$43)^(AM7))</f>
        <v>10021.838843765925</v>
      </c>
      <c r="AN30" s="109">
        <f>AN29/((1+'Inputs and Model Assumptions'!$D$43)^(AN7))</f>
        <v>9921.2150636227016</v>
      </c>
      <c r="AO30" s="109">
        <f>AO29/((1+'Inputs and Model Assumptions'!$D$43)^(AO7))</f>
        <v>9821.4012547068578</v>
      </c>
      <c r="AP30" s="109">
        <f>AP29/((1+'Inputs and Model Assumptions'!$D$43)^(AP7))</f>
        <v>9722.3913413065366</v>
      </c>
      <c r="AQ30" s="109">
        <f>AQ29/((1+'Inputs and Model Assumptions'!$D$43)^(AQ7))</f>
        <v>9624.1792920564058</v>
      </c>
      <c r="AR30" s="109">
        <f>AR29/((1+'Inputs and Model Assumptions'!$D$43)^(AR7))</f>
        <v>9526.75911961766</v>
      </c>
      <c r="AS30" s="109">
        <f>AS29/((1+'Inputs and Model Assumptions'!$D$43)^(AS7))</f>
        <v>9430.1248803602539</v>
      </c>
      <c r="AT30" s="109">
        <f>AT29/((1+'Inputs and Model Assumptions'!$D$43)^(AT7))</f>
        <v>9334.2706740474277</v>
      </c>
      <c r="AU30" s="109">
        <f>AU29/((1+'Inputs and Model Assumptions'!$D$43)^(AU7))</f>
        <v>9239.1906435225683</v>
      </c>
      <c r="AV30" s="109">
        <f>AV29/((1+'Inputs and Model Assumptions'!$D$43)^(AV7))</f>
        <v>9144.8789743981906</v>
      </c>
      <c r="AW30" s="109">
        <f>AW29/((1+'Inputs and Model Assumptions'!$D$43)^(AW7))</f>
        <v>9051.3298947472995</v>
      </c>
      <c r="AX30" s="109">
        <f>AX29/((1+'Inputs and Model Assumptions'!$D$43)^(AX7))</f>
        <v>8958.5376747968367</v>
      </c>
      <c r="AY30" s="109">
        <f>AY29/((1+'Inputs and Model Assumptions'!$D$43)^(AY7))</f>
        <v>8866.4966266234424</v>
      </c>
      <c r="AZ30" s="109">
        <f>AZ29/((1+'Inputs and Model Assumptions'!$D$43)^(AZ7))</f>
        <v>8775.2011038512883</v>
      </c>
      <c r="BA30" s="109">
        <f>BA29/((1+'Inputs and Model Assumptions'!$D$43)^(BA7))</f>
        <v>8684.6455013522027</v>
      </c>
      <c r="BB30" s="109">
        <f>BB29/((1+'Inputs and Model Assumptions'!$D$43)^(BB7))</f>
        <v>8594.8242549478491</v>
      </c>
      <c r="BC30" s="109">
        <f>BC29/((1+'Inputs and Model Assumptions'!$D$43)^(BC7))</f>
        <v>8505.7318411140841</v>
      </c>
      <c r="BD30" s="109">
        <f>BD29/((1+'Inputs and Model Assumptions'!$D$43)^(BD7))</f>
        <v>8417.3627766874633</v>
      </c>
      <c r="BE30" s="109">
        <f>BE29/((1+'Inputs and Model Assumptions'!$D$43)^(BE7))</f>
        <v>8329.7116185738105</v>
      </c>
      <c r="BF30" s="109">
        <f>BF29/((1+'Inputs and Model Assumptions'!$D$43)^(BF7))</f>
        <v>8242.7729634589141</v>
      </c>
      <c r="BG30" s="109">
        <f>BG29/((1+'Inputs and Model Assumptions'!$D$43)^(BG7))</f>
        <v>8156.5414475212519</v>
      </c>
      <c r="BH30" s="109">
        <f>BH29/((1+'Inputs and Model Assumptions'!$D$43)^(BH7))</f>
        <v>8071.0117461468844</v>
      </c>
      <c r="BI30" s="109">
        <f>BI29/((1+'Inputs and Model Assumptions'!$D$43)^(BI7))</f>
        <v>7986.1785736462498</v>
      </c>
      <c r="BJ30" s="109">
        <f>BJ29/((1+'Inputs and Model Assumptions'!$D$43)^(BJ7))</f>
        <v>7902.0366829731356</v>
      </c>
      <c r="BK30" s="109">
        <f>BK29/((1+'Inputs and Model Assumptions'!$D$43)^(BK7))</f>
        <v>7818.580865445555</v>
      </c>
      <c r="BL30" s="109">
        <f>BL29/((1+'Inputs and Model Assumptions'!$D$43)^(BL7))</f>
        <v>7735.8059504687108</v>
      </c>
      <c r="BM30" s="109">
        <f>BM29/((1+'Inputs and Model Assumptions'!$D$43)^(BM7))</f>
        <v>7653.7068052599107</v>
      </c>
      <c r="BN30" s="109">
        <f>BN29/((1+'Inputs and Model Assumptions'!$D$43)^(BN7))</f>
        <v>7572.2783345754588</v>
      </c>
      <c r="BO30" s="109">
        <f>BO29/((1+'Inputs and Model Assumptions'!$D$43)^(BO7))</f>
        <v>7491.5154804395197</v>
      </c>
      <c r="BP30" s="109">
        <f>BP29/((1+'Inputs and Model Assumptions'!$D$43)^(BP7))</f>
        <v>7411.4132218749191</v>
      </c>
      <c r="BQ30" s="109">
        <f>BQ29/((1+'Inputs and Model Assumptions'!$D$43)^(BQ7))</f>
        <v>7331.9665746359087</v>
      </c>
      <c r="BR30" s="109">
        <f>BR29/((1+'Inputs and Model Assumptions'!$D$43)^(BR7))</f>
        <v>7253.1705909427974</v>
      </c>
      <c r="BS30" s="109">
        <f>BS29/((1+'Inputs and Model Assumptions'!$D$43)^(BS7))</f>
        <v>7175.0203592185444</v>
      </c>
      <c r="BT30" s="109">
        <f>BT29/((1+'Inputs and Model Assumptions'!$D$43)^(BT7))</f>
        <v>7097.5110038272123</v>
      </c>
      <c r="BU30" s="109">
        <f>BU29/((1+'Inputs and Model Assumptions'!$D$43)^(BU7))</f>
        <v>7020.6376848143145</v>
      </c>
      <c r="BV30" s="109">
        <f>BV29/((1+'Inputs and Model Assumptions'!$D$43)^(BV7))</f>
        <v>6944.3955976490042</v>
      </c>
      <c r="BW30" s="109">
        <f>BW29/((1+'Inputs and Model Assumptions'!$D$43)^(BW7))</f>
        <v>6868.7799729681601</v>
      </c>
      <c r="BX30" s="109">
        <f>BX29/((1+'Inputs and Model Assumptions'!$D$43)^(BX7))</f>
        <v>6793.786076322257</v>
      </c>
      <c r="BY30" s="109">
        <f>BY29/((1+'Inputs and Model Assumptions'!$D$43)^(BY7))</f>
        <v>6719.4092079231159</v>
      </c>
      <c r="BZ30" s="109">
        <f>BZ29/((1+'Inputs and Model Assumptions'!$D$43)^(BZ7))</f>
        <v>6645.6447023934179</v>
      </c>
      <c r="CA30" s="109">
        <f>CA29/((1+'Inputs and Model Assumptions'!$D$43)^(CA7))</f>
        <v>6572.4879285180659</v>
      </c>
      <c r="CB30" s="109">
        <f>CB29/((1+'Inputs and Model Assumptions'!$D$43)^(CB7))</f>
        <v>6499.9342889972841</v>
      </c>
      <c r="CC30" s="109">
        <f>CC29/((1+'Inputs and Model Assumptions'!$D$43)^(CC7))</f>
        <v>6427.9792202015242</v>
      </c>
      <c r="CD30" s="109">
        <f>CD29/((1+'Inputs and Model Assumptions'!$D$43)^(CD7))</f>
        <v>6356.6181919281389</v>
      </c>
      <c r="CE30" s="109">
        <f>CE29/((1+'Inputs and Model Assumptions'!$D$43)^(CE7))</f>
        <v>6285.8467071597661</v>
      </c>
      <c r="CF30" s="109">
        <f>CF29/((1+'Inputs and Model Assumptions'!$D$43)^(CF7))</f>
        <v>6215.6603018244923</v>
      </c>
      <c r="CG30" s="109">
        <f>CG29/((1+'Inputs and Model Assumptions'!$D$43)^(CG7))</f>
        <v>6146.0545445577136</v>
      </c>
      <c r="CH30" s="109">
        <f>CH29/((1+'Inputs and Model Assumptions'!$D$43)^(CH7))</f>
        <v>6077.0250364657122</v>
      </c>
      <c r="CI30" s="109">
        <f>CI29/((1+'Inputs and Model Assumptions'!$D$43)^(CI7))</f>
        <v>6008.567410890937</v>
      </c>
      <c r="CJ30" s="109">
        <f>CJ29/((1+'Inputs and Model Assumptions'!$D$43)^(CJ7))</f>
        <v>5940.6773331789755</v>
      </c>
      <c r="CK30" s="109">
        <f>CK29/((1+'Inputs and Model Assumptions'!$D$43)^(CK7))</f>
        <v>5873.350500447179</v>
      </c>
      <c r="CL30" s="109">
        <f>CL29/((1+'Inputs and Model Assumptions'!$D$43)^(CL7))</f>
        <v>5806.5826413549858</v>
      </c>
      <c r="CM30" s="109">
        <f>CM29/((1+'Inputs and Model Assumptions'!$D$43)^(CM7))</f>
        <v>5740.3695158758719</v>
      </c>
      <c r="CN30" s="109">
        <f>CN29/((1+'Inputs and Model Assumptions'!$D$43)^(CN7))</f>
        <v>5674.7069150709222</v>
      </c>
      <c r="CO30" s="109">
        <f>CO29/((1+'Inputs and Model Assumptions'!$D$43)^(CO7))</f>
        <v>5609.5906608640717</v>
      </c>
      <c r="CP30" s="109">
        <f>CP29/((1+'Inputs and Model Assumptions'!$D$43)^(CP7))</f>
        <v>5545.0166058189443</v>
      </c>
      <c r="CQ30" s="109">
        <f>CQ29/((1+'Inputs and Model Assumptions'!$D$43)^(CQ7))</f>
        <v>5480.9806329172852</v>
      </c>
      <c r="CR30" s="109">
        <f>CR29/((1+'Inputs and Model Assumptions'!$D$43)^(CR7))</f>
        <v>5417.4786553389922</v>
      </c>
      <c r="CS30" s="109">
        <f>CS29/((1+'Inputs and Model Assumptions'!$D$43)^(CS7))</f>
        <v>5354.5066162437352</v>
      </c>
      <c r="CT30" s="109">
        <f>CT29/((1+'Inputs and Model Assumptions'!$D$43)^(CT7))</f>
        <v>5292.0604885541434</v>
      </c>
      <c r="CU30" s="109">
        <f>CU29/((1+'Inputs and Model Assumptions'!$D$43)^(CU7))</f>
        <v>5230.1362747405356</v>
      </c>
      <c r="CV30" s="109">
        <f>CV29/((1+'Inputs and Model Assumptions'!$D$43)^(CV7))</f>
        <v>5168.7300066072257</v>
      </c>
      <c r="CW30" s="109">
        <f>CW29/((1+'Inputs and Model Assumptions'!$D$43)^(CW7))</f>
        <v>5107.8377450803364</v>
      </c>
      <c r="CX30" s="109">
        <f>CX29/((1+'Inputs and Model Assumptions'!$D$43)^(CX7))</f>
        <v>5047.4555799971658</v>
      </c>
      <c r="CY30" s="109">
        <f>CY29/((1+'Inputs and Model Assumptions'!$D$43)^(CY7))</f>
        <v>4987.5796298970326</v>
      </c>
      <c r="CZ30" s="109">
        <f>CZ29/((1+'Inputs and Model Assumptions'!$D$43)^(CZ7))</f>
        <v>4928.2060418136716</v>
      </c>
      <c r="DA30" s="109">
        <f>DA29/((1+'Inputs and Model Assumptions'!$D$43)^(DA7))</f>
        <v>4869.3309910690687</v>
      </c>
      <c r="DB30" s="109">
        <f>DB29/((1+'Inputs and Model Assumptions'!$D$43)^(DB7))</f>
        <v>4810.9506810688372</v>
      </c>
      <c r="DC30" s="109">
        <f>DC29/((1+'Inputs and Model Assumptions'!$D$43)^(DC7))</f>
        <v>4753.0613430989952</v>
      </c>
      <c r="DD30" s="109">
        <f>DD29/((1+'Inputs and Model Assumptions'!$D$43)^(DD7))</f>
        <v>4695.6592361242811</v>
      </c>
      <c r="DE30" s="109">
        <f>DE29/((1+'Inputs and Model Assumptions'!$D$43)^(DE7))</f>
        <v>4638.7406465878494</v>
      </c>
      <c r="DF30" s="109">
        <f>DF29/((1+'Inputs and Model Assumptions'!$D$43)^(DF7))</f>
        <v>4582.3018882124679</v>
      </c>
      <c r="DG30" s="109">
        <f>DG29/((1+'Inputs and Model Assumptions'!$D$43)^(DG7))</f>
        <v>4526.3393018030829</v>
      </c>
      <c r="DH30" s="109">
        <f>DH29/((1+'Inputs and Model Assumptions'!$D$43)^(DH7))</f>
        <v>4470.8492550508554</v>
      </c>
      <c r="DI30" s="109">
        <f>DI29/((1+'Inputs and Model Assumptions'!$D$43)^(DI7))</f>
        <v>4415.8281423385906</v>
      </c>
      <c r="DJ30" s="109">
        <f>DJ29/((1+'Inputs and Model Assumptions'!$D$43)^(DJ7))</f>
        <v>94041.714710851913</v>
      </c>
      <c r="DK30" s="109">
        <f>DK29/((1+'Inputs and Model Assumptions'!$D$43)^(DK7))</f>
        <v>0</v>
      </c>
      <c r="DL30" s="109">
        <f>DL29/((1+'Inputs and Model Assumptions'!$D$43)^(DL7))</f>
        <v>0</v>
      </c>
      <c r="DM30" s="109">
        <f>DM29/((1+'Inputs and Model Assumptions'!$D$43)^(DM7))</f>
        <v>0</v>
      </c>
      <c r="DN30" s="109">
        <f>DN29/((1+'Inputs and Model Assumptions'!$D$43)^(DN7))</f>
        <v>0</v>
      </c>
      <c r="DO30" s="109">
        <f>DO29/((1+'Inputs and Model Assumptions'!$D$43)^(DO7))</f>
        <v>0</v>
      </c>
      <c r="DP30" s="109">
        <f>DP29/((1+'Inputs and Model Assumptions'!$D$43)^(DP7))</f>
        <v>0</v>
      </c>
      <c r="DQ30" s="109">
        <f>DQ29/((1+'Inputs and Model Assumptions'!$D$43)^(DQ7))</f>
        <v>0</v>
      </c>
      <c r="DR30" s="109">
        <f>DR29/((1+'Inputs and Model Assumptions'!$D$43)^(DR7))</f>
        <v>0</v>
      </c>
      <c r="DS30" s="109">
        <f>DS29/((1+'Inputs and Model Assumptions'!$D$43)^(DS7))</f>
        <v>0</v>
      </c>
      <c r="DT30" s="110">
        <f>DT29/((1+'Inputs and Model Assumptions'!$D$43)^(DT7))</f>
        <v>0</v>
      </c>
    </row>
    <row r="31" spans="1:124" s="138" customFormat="1" ht="15.5" customHeight="1" thickBot="1" x14ac:dyDescent="0.25">
      <c r="A31" s="409"/>
      <c r="B31" s="129" t="s">
        <v>53</v>
      </c>
      <c r="C31" s="92"/>
      <c r="D31" s="121">
        <f>D30+C31</f>
        <v>-517714.19999999995</v>
      </c>
      <c r="E31" s="111">
        <f>E30+D31</f>
        <v>-503742.74184112839</v>
      </c>
      <c r="F31" s="111">
        <f>F30+E31</f>
        <v>-489903.40051383886</v>
      </c>
      <c r="G31" s="111">
        <f>G30+F31</f>
        <v>-476195.13064094243</v>
      </c>
      <c r="H31" s="111">
        <f>H30+G31</f>
        <v>-462616.89463673002</v>
      </c>
      <c r="I31" s="111">
        <f t="shared" ref="I31:BT31" si="205">I30+H31</f>
        <v>-449167.66265025118</v>
      </c>
      <c r="J31" s="111">
        <f t="shared" si="205"/>
        <v>-435846.41250900156</v>
      </c>
      <c r="K31" s="111">
        <f t="shared" si="205"/>
        <v>-422652.12966301618</v>
      </c>
      <c r="L31" s="111">
        <f t="shared" si="205"/>
        <v>-409583.80712936621</v>
      </c>
      <c r="M31" s="111">
        <f t="shared" si="205"/>
        <v>-396640.44543705543</v>
      </c>
      <c r="N31" s="111">
        <f t="shared" si="205"/>
        <v>-383821.0525723141</v>
      </c>
      <c r="O31" s="111">
        <f t="shared" si="205"/>
        <v>-371124.64392428752</v>
      </c>
      <c r="P31" s="111">
        <f t="shared" si="205"/>
        <v>-358550.24223111582</v>
      </c>
      <c r="Q31" s="111">
        <f t="shared" si="205"/>
        <v>-346096.87752640271</v>
      </c>
      <c r="R31" s="111">
        <f t="shared" si="205"/>
        <v>-333763.58708607021</v>
      </c>
      <c r="S31" s="111">
        <f t="shared" si="205"/>
        <v>-321549.41537559661</v>
      </c>
      <c r="T31" s="111">
        <f t="shared" si="205"/>
        <v>-309453.4139976349</v>
      </c>
      <c r="U31" s="111">
        <f t="shared" si="205"/>
        <v>-297474.64164000878</v>
      </c>
      <c r="V31" s="111">
        <f t="shared" si="205"/>
        <v>-285612.16402408411</v>
      </c>
      <c r="W31" s="111">
        <f t="shared" si="205"/>
        <v>-273865.0538535121</v>
      </c>
      <c r="X31" s="111">
        <f t="shared" si="205"/>
        <v>-262232.39076334267</v>
      </c>
      <c r="Y31" s="111">
        <f t="shared" si="205"/>
        <v>-250713.26126950461</v>
      </c>
      <c r="Z31" s="111">
        <f t="shared" si="205"/>
        <v>-239306.75871865006</v>
      </c>
      <c r="AA31" s="111">
        <f t="shared" si="205"/>
        <v>-228011.98323836087</v>
      </c>
      <c r="AB31" s="111">
        <f t="shared" si="205"/>
        <v>-216828.04168771399</v>
      </c>
      <c r="AC31" s="111">
        <f t="shared" si="205"/>
        <v>-205754.0476082036</v>
      </c>
      <c r="AD31" s="111">
        <f t="shared" si="205"/>
        <v>-194789.12117501703</v>
      </c>
      <c r="AE31" s="111">
        <f t="shared" si="205"/>
        <v>-183932.38914866236</v>
      </c>
      <c r="AF31" s="111">
        <f t="shared" si="205"/>
        <v>-173182.98482694494</v>
      </c>
      <c r="AG31" s="111">
        <f t="shared" si="205"/>
        <v>-162540.04799729024</v>
      </c>
      <c r="AH31" s="111">
        <f t="shared" si="205"/>
        <v>-152002.72488941078</v>
      </c>
      <c r="AI31" s="111">
        <f t="shared" si="205"/>
        <v>-141570.16812831443</v>
      </c>
      <c r="AJ31" s="111">
        <f t="shared" si="205"/>
        <v>-131241.53668765191</v>
      </c>
      <c r="AK31" s="111">
        <f t="shared" si="205"/>
        <v>-121015.99584340074</v>
      </c>
      <c r="AL31" s="111">
        <f t="shared" si="205"/>
        <v>-110892.71712788346</v>
      </c>
      <c r="AM31" s="111">
        <f t="shared" si="205"/>
        <v>-100870.87828411753</v>
      </c>
      <c r="AN31" s="111">
        <f t="shared" si="205"/>
        <v>-90949.663220494826</v>
      </c>
      <c r="AO31" s="111">
        <f t="shared" si="205"/>
        <v>-81128.26196578797</v>
      </c>
      <c r="AP31" s="111">
        <f t="shared" si="205"/>
        <v>-71405.870624481438</v>
      </c>
      <c r="AQ31" s="111">
        <f t="shared" si="205"/>
        <v>-61781.691332425034</v>
      </c>
      <c r="AR31" s="111">
        <f t="shared" si="205"/>
        <v>-52254.932212807376</v>
      </c>
      <c r="AS31" s="111">
        <f t="shared" si="205"/>
        <v>-42824.807332447119</v>
      </c>
      <c r="AT31" s="111">
        <f t="shared" si="205"/>
        <v>-33490.536658399695</v>
      </c>
      <c r="AU31" s="111">
        <f t="shared" si="205"/>
        <v>-24251.346014877126</v>
      </c>
      <c r="AV31" s="111">
        <f t="shared" si="205"/>
        <v>-15106.467040478936</v>
      </c>
      <c r="AW31" s="111">
        <f t="shared" si="205"/>
        <v>-6055.1371457316363</v>
      </c>
      <c r="AX31" s="111">
        <f t="shared" si="205"/>
        <v>2903.4005290652003</v>
      </c>
      <c r="AY31" s="111">
        <f t="shared" si="205"/>
        <v>11769.897155688643</v>
      </c>
      <c r="AZ31" s="111">
        <f t="shared" si="205"/>
        <v>20545.098259539933</v>
      </c>
      <c r="BA31" s="111">
        <f t="shared" si="205"/>
        <v>29229.743760892135</v>
      </c>
      <c r="BB31" s="111">
        <f t="shared" si="205"/>
        <v>37824.568015839985</v>
      </c>
      <c r="BC31" s="111">
        <f t="shared" si="205"/>
        <v>46330.299856954065</v>
      </c>
      <c r="BD31" s="111">
        <f t="shared" si="205"/>
        <v>54747.662633641528</v>
      </c>
      <c r="BE31" s="111">
        <f t="shared" si="205"/>
        <v>63077.374252215341</v>
      </c>
      <c r="BF31" s="111">
        <f t="shared" si="205"/>
        <v>71320.147215674253</v>
      </c>
      <c r="BG31" s="111">
        <f t="shared" si="205"/>
        <v>79476.688663195499</v>
      </c>
      <c r="BH31" s="111">
        <f t="shared" si="205"/>
        <v>87547.700409342389</v>
      </c>
      <c r="BI31" s="111">
        <f t="shared" si="205"/>
        <v>95533.878982988637</v>
      </c>
      <c r="BJ31" s="111">
        <f t="shared" si="205"/>
        <v>103435.91566596177</v>
      </c>
      <c r="BK31" s="111">
        <f t="shared" si="205"/>
        <v>111254.49653140733</v>
      </c>
      <c r="BL31" s="111">
        <f t="shared" si="205"/>
        <v>118990.30248187605</v>
      </c>
      <c r="BM31" s="111">
        <f t="shared" si="205"/>
        <v>126644.00928713595</v>
      </c>
      <c r="BN31" s="111">
        <f t="shared" si="205"/>
        <v>134216.28762171141</v>
      </c>
      <c r="BO31" s="111">
        <f t="shared" si="205"/>
        <v>141707.80310215094</v>
      </c>
      <c r="BP31" s="111">
        <f t="shared" si="205"/>
        <v>149119.21632402585</v>
      </c>
      <c r="BQ31" s="111">
        <f t="shared" si="205"/>
        <v>156451.18289866176</v>
      </c>
      <c r="BR31" s="111">
        <f t="shared" si="205"/>
        <v>163704.35348960455</v>
      </c>
      <c r="BS31" s="111">
        <f t="shared" si="205"/>
        <v>170879.3738488231</v>
      </c>
      <c r="BT31" s="111">
        <f t="shared" si="205"/>
        <v>177976.88485265031</v>
      </c>
      <c r="BU31" s="111">
        <f t="shared" ref="BU31:DT31" si="206">BU30+BT31</f>
        <v>184997.52253746463</v>
      </c>
      <c r="BV31" s="111">
        <f t="shared" si="206"/>
        <v>191941.91813511364</v>
      </c>
      <c r="BW31" s="111">
        <f t="shared" si="206"/>
        <v>198810.69810808179</v>
      </c>
      <c r="BX31" s="111">
        <f t="shared" si="206"/>
        <v>205604.48418440405</v>
      </c>
      <c r="BY31" s="111">
        <f t="shared" si="206"/>
        <v>212323.89339232715</v>
      </c>
      <c r="BZ31" s="111">
        <f t="shared" si="206"/>
        <v>218969.53809472057</v>
      </c>
      <c r="CA31" s="111">
        <f t="shared" si="206"/>
        <v>225542.02602323864</v>
      </c>
      <c r="CB31" s="111">
        <f t="shared" si="206"/>
        <v>232041.96031223593</v>
      </c>
      <c r="CC31" s="111">
        <f t="shared" si="206"/>
        <v>238469.93953243745</v>
      </c>
      <c r="CD31" s="111">
        <f t="shared" si="206"/>
        <v>244826.55772436559</v>
      </c>
      <c r="CE31" s="111">
        <f t="shared" si="206"/>
        <v>251112.40443152536</v>
      </c>
      <c r="CF31" s="111">
        <f t="shared" si="206"/>
        <v>257328.06473334983</v>
      </c>
      <c r="CG31" s="111">
        <f t="shared" si="206"/>
        <v>263474.11927790754</v>
      </c>
      <c r="CH31" s="111">
        <f t="shared" si="206"/>
        <v>269551.14431437326</v>
      </c>
      <c r="CI31" s="111">
        <f t="shared" si="206"/>
        <v>275559.71172526421</v>
      </c>
      <c r="CJ31" s="111">
        <f t="shared" si="206"/>
        <v>281500.38905844319</v>
      </c>
      <c r="CK31" s="111">
        <f t="shared" si="206"/>
        <v>287373.73955889035</v>
      </c>
      <c r="CL31" s="111">
        <f>CL30+CK31</f>
        <v>293180.32220024534</v>
      </c>
      <c r="CM31" s="111">
        <f t="shared" si="206"/>
        <v>298920.69171612122</v>
      </c>
      <c r="CN31" s="111">
        <f t="shared" si="206"/>
        <v>304595.39863119216</v>
      </c>
      <c r="CO31" s="111">
        <f t="shared" si="206"/>
        <v>310204.98929205624</v>
      </c>
      <c r="CP31" s="111">
        <f t="shared" si="206"/>
        <v>315750.00589787518</v>
      </c>
      <c r="CQ31" s="111">
        <f t="shared" si="206"/>
        <v>321230.98653079243</v>
      </c>
      <c r="CR31" s="111">
        <f t="shared" si="206"/>
        <v>326648.46518613142</v>
      </c>
      <c r="CS31" s="111">
        <f t="shared" si="206"/>
        <v>332002.97180237516</v>
      </c>
      <c r="CT31" s="111">
        <f t="shared" si="206"/>
        <v>337295.03229092929</v>
      </c>
      <c r="CU31" s="111">
        <f t="shared" si="206"/>
        <v>342525.1685656698</v>
      </c>
      <c r="CV31" s="111">
        <f t="shared" si="206"/>
        <v>347693.89857227704</v>
      </c>
      <c r="CW31" s="111">
        <f t="shared" si="206"/>
        <v>352801.7363173574</v>
      </c>
      <c r="CX31" s="111">
        <f t="shared" si="206"/>
        <v>357849.19189735455</v>
      </c>
      <c r="CY31" s="111">
        <f t="shared" si="206"/>
        <v>362836.77152725158</v>
      </c>
      <c r="CZ31" s="111">
        <f t="shared" si="206"/>
        <v>367764.97756906523</v>
      </c>
      <c r="DA31" s="111">
        <f t="shared" si="206"/>
        <v>372634.30856013432</v>
      </c>
      <c r="DB31" s="111">
        <f t="shared" si="206"/>
        <v>377445.25924120314</v>
      </c>
      <c r="DC31" s="111">
        <f t="shared" si="206"/>
        <v>382198.32058430213</v>
      </c>
      <c r="DD31" s="111">
        <f t="shared" si="206"/>
        <v>386893.97982042644</v>
      </c>
      <c r="DE31" s="111">
        <f t="shared" si="206"/>
        <v>391532.7204670143</v>
      </c>
      <c r="DF31" s="111">
        <f t="shared" si="206"/>
        <v>396115.02235522674</v>
      </c>
      <c r="DG31" s="111">
        <f t="shared" si="206"/>
        <v>400641.36165702983</v>
      </c>
      <c r="DH31" s="111">
        <f t="shared" si="206"/>
        <v>405112.21091208071</v>
      </c>
      <c r="DI31" s="111">
        <f t="shared" si="206"/>
        <v>409528.03905441932</v>
      </c>
      <c r="DJ31" s="111">
        <f t="shared" si="206"/>
        <v>503569.75376527122</v>
      </c>
      <c r="DK31" s="111">
        <f t="shared" si="206"/>
        <v>503569.75376527122</v>
      </c>
      <c r="DL31" s="111">
        <f t="shared" si="206"/>
        <v>503569.75376527122</v>
      </c>
      <c r="DM31" s="111">
        <f t="shared" si="206"/>
        <v>503569.75376527122</v>
      </c>
      <c r="DN31" s="111">
        <f t="shared" si="206"/>
        <v>503569.75376527122</v>
      </c>
      <c r="DO31" s="111">
        <f t="shared" si="206"/>
        <v>503569.75376527122</v>
      </c>
      <c r="DP31" s="111">
        <f t="shared" si="206"/>
        <v>503569.75376527122</v>
      </c>
      <c r="DQ31" s="111">
        <f t="shared" si="206"/>
        <v>503569.75376527122</v>
      </c>
      <c r="DR31" s="111">
        <f t="shared" si="206"/>
        <v>503569.75376527122</v>
      </c>
      <c r="DS31" s="111">
        <f t="shared" si="206"/>
        <v>503569.75376527122</v>
      </c>
      <c r="DT31" s="112">
        <f t="shared" si="206"/>
        <v>503569.75376527122</v>
      </c>
    </row>
    <row r="32" spans="1:124" s="138" customFormat="1" ht="15.5" customHeight="1" thickBot="1" x14ac:dyDescent="0.25">
      <c r="C32" s="173"/>
      <c r="D32" s="173"/>
      <c r="E32" s="3">
        <f>IF(AND(E31&lt;0,F31&gt;0),-E31/F30+E7,0)</f>
        <v>0</v>
      </c>
      <c r="F32" s="3">
        <f t="shared" ref="F32:BQ32" si="207">IF(AND(F31&lt;0,G31&gt;0),-F31/G30+F7,0)</f>
        <v>0</v>
      </c>
      <c r="G32" s="3">
        <f t="shared" si="207"/>
        <v>0</v>
      </c>
      <c r="H32" s="3">
        <f t="shared" si="207"/>
        <v>0</v>
      </c>
      <c r="I32" s="3">
        <f t="shared" si="207"/>
        <v>0</v>
      </c>
      <c r="J32" s="3">
        <f t="shared" si="207"/>
        <v>0</v>
      </c>
      <c r="K32" s="3">
        <f t="shared" si="207"/>
        <v>0</v>
      </c>
      <c r="L32" s="3">
        <f t="shared" si="207"/>
        <v>0</v>
      </c>
      <c r="M32" s="3">
        <f t="shared" si="207"/>
        <v>0</v>
      </c>
      <c r="N32" s="3">
        <f t="shared" si="207"/>
        <v>0</v>
      </c>
      <c r="O32" s="3">
        <f t="shared" si="207"/>
        <v>0</v>
      </c>
      <c r="P32" s="3">
        <f t="shared" si="207"/>
        <v>0</v>
      </c>
      <c r="Q32" s="3">
        <f t="shared" si="207"/>
        <v>0</v>
      </c>
      <c r="R32" s="3">
        <f t="shared" si="207"/>
        <v>0</v>
      </c>
      <c r="S32" s="3">
        <f t="shared" si="207"/>
        <v>0</v>
      </c>
      <c r="T32" s="3">
        <f t="shared" si="207"/>
        <v>0</v>
      </c>
      <c r="U32" s="3">
        <f t="shared" si="207"/>
        <v>0</v>
      </c>
      <c r="V32" s="3">
        <f t="shared" si="207"/>
        <v>0</v>
      </c>
      <c r="W32" s="3">
        <f t="shared" si="207"/>
        <v>0</v>
      </c>
      <c r="X32" s="3">
        <f t="shared" si="207"/>
        <v>0</v>
      </c>
      <c r="Y32" s="3">
        <f t="shared" si="207"/>
        <v>0</v>
      </c>
      <c r="Z32" s="3">
        <f t="shared" si="207"/>
        <v>0</v>
      </c>
      <c r="AA32" s="3">
        <f t="shared" si="207"/>
        <v>0</v>
      </c>
      <c r="AB32" s="3">
        <f t="shared" si="207"/>
        <v>0</v>
      </c>
      <c r="AC32" s="3">
        <f t="shared" si="207"/>
        <v>0</v>
      </c>
      <c r="AD32" s="3">
        <f t="shared" si="207"/>
        <v>0</v>
      </c>
      <c r="AE32" s="3">
        <f t="shared" si="207"/>
        <v>0</v>
      </c>
      <c r="AF32" s="3">
        <f t="shared" si="207"/>
        <v>0</v>
      </c>
      <c r="AG32" s="3">
        <f t="shared" si="207"/>
        <v>0</v>
      </c>
      <c r="AH32" s="3">
        <f t="shared" si="207"/>
        <v>0</v>
      </c>
      <c r="AI32" s="3">
        <f t="shared" si="207"/>
        <v>0</v>
      </c>
      <c r="AJ32" s="3">
        <f t="shared" si="207"/>
        <v>0</v>
      </c>
      <c r="AK32" s="3">
        <f t="shared" si="207"/>
        <v>0</v>
      </c>
      <c r="AL32" s="3">
        <f t="shared" si="207"/>
        <v>0</v>
      </c>
      <c r="AM32" s="3">
        <f t="shared" si="207"/>
        <v>0</v>
      </c>
      <c r="AN32" s="3">
        <f t="shared" si="207"/>
        <v>0</v>
      </c>
      <c r="AO32" s="3">
        <f t="shared" si="207"/>
        <v>0</v>
      </c>
      <c r="AP32" s="3">
        <f t="shared" si="207"/>
        <v>0</v>
      </c>
      <c r="AQ32" s="3">
        <f t="shared" si="207"/>
        <v>0</v>
      </c>
      <c r="AR32" s="3">
        <f t="shared" si="207"/>
        <v>0</v>
      </c>
      <c r="AS32" s="3">
        <f t="shared" si="207"/>
        <v>0</v>
      </c>
      <c r="AT32" s="3">
        <f t="shared" si="207"/>
        <v>0</v>
      </c>
      <c r="AU32" s="3">
        <f t="shared" si="207"/>
        <v>0</v>
      </c>
      <c r="AV32" s="3">
        <f t="shared" si="207"/>
        <v>0</v>
      </c>
      <c r="AW32" s="3">
        <f t="shared" si="207"/>
        <v>45.675906868457631</v>
      </c>
      <c r="AX32" s="3">
        <f t="shared" si="207"/>
        <v>0</v>
      </c>
      <c r="AY32" s="3">
        <f t="shared" si="207"/>
        <v>0</v>
      </c>
      <c r="AZ32" s="3">
        <f t="shared" si="207"/>
        <v>0</v>
      </c>
      <c r="BA32" s="3">
        <f t="shared" si="207"/>
        <v>0</v>
      </c>
      <c r="BB32" s="3">
        <f t="shared" si="207"/>
        <v>0</v>
      </c>
      <c r="BC32" s="3">
        <f t="shared" si="207"/>
        <v>0</v>
      </c>
      <c r="BD32" s="3">
        <f t="shared" si="207"/>
        <v>0</v>
      </c>
      <c r="BE32" s="3">
        <f t="shared" si="207"/>
        <v>0</v>
      </c>
      <c r="BF32" s="3">
        <f t="shared" si="207"/>
        <v>0</v>
      </c>
      <c r="BG32" s="3">
        <f t="shared" si="207"/>
        <v>0</v>
      </c>
      <c r="BH32" s="3">
        <f t="shared" si="207"/>
        <v>0</v>
      </c>
      <c r="BI32" s="3">
        <f t="shared" si="207"/>
        <v>0</v>
      </c>
      <c r="BJ32" s="3">
        <f t="shared" si="207"/>
        <v>0</v>
      </c>
      <c r="BK32" s="3">
        <f t="shared" si="207"/>
        <v>0</v>
      </c>
      <c r="BL32" s="3">
        <f t="shared" si="207"/>
        <v>0</v>
      </c>
      <c r="BM32" s="3">
        <f t="shared" si="207"/>
        <v>0</v>
      </c>
      <c r="BN32" s="3">
        <f t="shared" si="207"/>
        <v>0</v>
      </c>
      <c r="BO32" s="3">
        <f t="shared" si="207"/>
        <v>0</v>
      </c>
      <c r="BP32" s="3">
        <f t="shared" si="207"/>
        <v>0</v>
      </c>
      <c r="BQ32" s="3">
        <f t="shared" si="207"/>
        <v>0</v>
      </c>
      <c r="BR32" s="3">
        <f t="shared" ref="BR32:DT32" si="208">IF(AND(BR31&lt;0,BS31&gt;0),-BR31/BS30+BR7,0)</f>
        <v>0</v>
      </c>
      <c r="BS32" s="3">
        <f t="shared" si="208"/>
        <v>0</v>
      </c>
      <c r="BT32" s="3">
        <f t="shared" si="208"/>
        <v>0</v>
      </c>
      <c r="BU32" s="3">
        <f t="shared" si="208"/>
        <v>0</v>
      </c>
      <c r="BV32" s="3">
        <f t="shared" si="208"/>
        <v>0</v>
      </c>
      <c r="BW32" s="3">
        <f t="shared" si="208"/>
        <v>0</v>
      </c>
      <c r="BX32" s="3">
        <f t="shared" si="208"/>
        <v>0</v>
      </c>
      <c r="BY32" s="3">
        <f t="shared" si="208"/>
        <v>0</v>
      </c>
      <c r="BZ32" s="3">
        <f t="shared" si="208"/>
        <v>0</v>
      </c>
      <c r="CA32" s="3">
        <f t="shared" si="208"/>
        <v>0</v>
      </c>
      <c r="CB32" s="3">
        <f t="shared" si="208"/>
        <v>0</v>
      </c>
      <c r="CC32" s="3">
        <f t="shared" si="208"/>
        <v>0</v>
      </c>
      <c r="CD32" s="3">
        <f t="shared" si="208"/>
        <v>0</v>
      </c>
      <c r="CE32" s="3">
        <f t="shared" si="208"/>
        <v>0</v>
      </c>
      <c r="CF32" s="3">
        <f t="shared" si="208"/>
        <v>0</v>
      </c>
      <c r="CG32" s="3">
        <f t="shared" si="208"/>
        <v>0</v>
      </c>
      <c r="CH32" s="3">
        <f t="shared" si="208"/>
        <v>0</v>
      </c>
      <c r="CI32" s="3">
        <f t="shared" si="208"/>
        <v>0</v>
      </c>
      <c r="CJ32" s="3">
        <f t="shared" si="208"/>
        <v>0</v>
      </c>
      <c r="CK32" s="3">
        <f t="shared" si="208"/>
        <v>0</v>
      </c>
      <c r="CL32" s="3">
        <f t="shared" si="208"/>
        <v>0</v>
      </c>
      <c r="CM32" s="3">
        <f t="shared" si="208"/>
        <v>0</v>
      </c>
      <c r="CN32" s="3">
        <f t="shared" si="208"/>
        <v>0</v>
      </c>
      <c r="CO32" s="3">
        <f t="shared" si="208"/>
        <v>0</v>
      </c>
      <c r="CP32" s="3">
        <f t="shared" si="208"/>
        <v>0</v>
      </c>
      <c r="CQ32" s="3">
        <f t="shared" si="208"/>
        <v>0</v>
      </c>
      <c r="CR32" s="3">
        <f t="shared" si="208"/>
        <v>0</v>
      </c>
      <c r="CS32" s="3">
        <f t="shared" si="208"/>
        <v>0</v>
      </c>
      <c r="CT32" s="3">
        <f t="shared" si="208"/>
        <v>0</v>
      </c>
      <c r="CU32" s="3">
        <f t="shared" si="208"/>
        <v>0</v>
      </c>
      <c r="CV32" s="3">
        <f t="shared" si="208"/>
        <v>0</v>
      </c>
      <c r="CW32" s="3">
        <f t="shared" si="208"/>
        <v>0</v>
      </c>
      <c r="CX32" s="3">
        <f t="shared" si="208"/>
        <v>0</v>
      </c>
      <c r="CY32" s="3">
        <f t="shared" si="208"/>
        <v>0</v>
      </c>
      <c r="CZ32" s="3">
        <f t="shared" si="208"/>
        <v>0</v>
      </c>
      <c r="DA32" s="3">
        <f t="shared" si="208"/>
        <v>0</v>
      </c>
      <c r="DB32" s="3">
        <f t="shared" si="208"/>
        <v>0</v>
      </c>
      <c r="DC32" s="3">
        <f t="shared" si="208"/>
        <v>0</v>
      </c>
      <c r="DD32" s="3">
        <f t="shared" si="208"/>
        <v>0</v>
      </c>
      <c r="DE32" s="3">
        <f t="shared" si="208"/>
        <v>0</v>
      </c>
      <c r="DF32" s="3">
        <f t="shared" si="208"/>
        <v>0</v>
      </c>
      <c r="DG32" s="3">
        <f t="shared" si="208"/>
        <v>0</v>
      </c>
      <c r="DH32" s="3">
        <f t="shared" si="208"/>
        <v>0</v>
      </c>
      <c r="DI32" s="3">
        <f t="shared" si="208"/>
        <v>0</v>
      </c>
      <c r="DJ32" s="3">
        <f t="shared" si="208"/>
        <v>0</v>
      </c>
      <c r="DK32" s="3">
        <f t="shared" si="208"/>
        <v>0</v>
      </c>
      <c r="DL32" s="3">
        <f t="shared" si="208"/>
        <v>0</v>
      </c>
      <c r="DM32" s="3">
        <f t="shared" si="208"/>
        <v>0</v>
      </c>
      <c r="DN32" s="3">
        <f t="shared" si="208"/>
        <v>0</v>
      </c>
      <c r="DO32" s="3">
        <f t="shared" si="208"/>
        <v>0</v>
      </c>
      <c r="DP32" s="3">
        <f t="shared" si="208"/>
        <v>0</v>
      </c>
      <c r="DQ32" s="3">
        <f t="shared" si="208"/>
        <v>0</v>
      </c>
      <c r="DR32" s="3">
        <f t="shared" si="208"/>
        <v>0</v>
      </c>
      <c r="DS32" s="3">
        <f t="shared" si="208"/>
        <v>0</v>
      </c>
      <c r="DT32" s="3">
        <f t="shared" si="208"/>
        <v>0</v>
      </c>
    </row>
    <row r="33" spans="2:124" s="138" customFormat="1" ht="15.5" customHeight="1" x14ac:dyDescent="0.2">
      <c r="B33" s="59" t="s">
        <v>19</v>
      </c>
      <c r="C33" s="60"/>
      <c r="D33" s="173"/>
      <c r="E33" s="173"/>
      <c r="F33" s="173"/>
      <c r="G33" s="173"/>
      <c r="H33" s="173"/>
      <c r="I33" s="173"/>
      <c r="J33" s="173"/>
      <c r="K33" s="173"/>
      <c r="L33" s="173"/>
      <c r="M33" s="173"/>
      <c r="N33" s="173"/>
      <c r="O33" s="173"/>
      <c r="P33" s="173"/>
    </row>
    <row r="34" spans="2:124" s="138" customFormat="1" ht="15.5" customHeight="1" thickBot="1" x14ac:dyDescent="0.25">
      <c r="B34" s="314" t="s">
        <v>192</v>
      </c>
      <c r="C34" s="294">
        <f>C30</f>
        <v>503569.75376527122</v>
      </c>
      <c r="D34" s="173"/>
      <c r="E34" s="173"/>
      <c r="F34" s="173"/>
      <c r="G34" s="173"/>
      <c r="H34" s="173"/>
      <c r="I34" s="173"/>
      <c r="J34" s="173"/>
      <c r="K34" s="173"/>
      <c r="L34" s="173"/>
      <c r="M34" s="173"/>
      <c r="N34" s="173"/>
      <c r="O34" s="173"/>
      <c r="P34" s="173"/>
    </row>
    <row r="35" spans="2:124" s="138" customFormat="1" ht="15.5" customHeight="1" thickBot="1" x14ac:dyDescent="0.25">
      <c r="B35" s="295" t="s">
        <v>142</v>
      </c>
      <c r="C35" s="315">
        <f>(IRR(D29:DJ29)+1)^12-1</f>
        <v>0.32334218905643186</v>
      </c>
      <c r="D35" s="173"/>
      <c r="E35" s="173"/>
      <c r="F35" s="173"/>
      <c r="G35" s="173"/>
      <c r="H35" s="173"/>
      <c r="I35" s="173"/>
      <c r="J35" s="173"/>
      <c r="K35" s="173"/>
      <c r="L35" s="173"/>
      <c r="M35" s="173"/>
      <c r="N35" s="173"/>
      <c r="O35" s="173"/>
      <c r="P35" s="173"/>
    </row>
    <row r="36" spans="2:124" s="138" customFormat="1" ht="15.5" customHeight="1" thickBot="1" x14ac:dyDescent="0.25">
      <c r="B36" s="314" t="s">
        <v>203</v>
      </c>
      <c r="C36" s="294">
        <f>SUM(E32:DT32)</f>
        <v>45.675906868457631</v>
      </c>
      <c r="D36" s="173"/>
      <c r="E36" s="173"/>
      <c r="F36" s="173"/>
      <c r="G36" s="173"/>
      <c r="H36" s="173"/>
      <c r="I36" s="173"/>
      <c r="J36" s="173"/>
      <c r="K36" s="173"/>
      <c r="L36" s="173"/>
      <c r="M36" s="173"/>
      <c r="N36" s="173"/>
      <c r="O36" s="173"/>
      <c r="P36" s="173"/>
    </row>
    <row r="37" spans="2:124" s="418" customFormat="1" ht="16" thickBot="1" x14ac:dyDescent="0.25"/>
    <row r="38" spans="2:124" s="138" customFormat="1" ht="15.5" customHeight="1" x14ac:dyDescent="0.2">
      <c r="B38" s="55" t="s">
        <v>141</v>
      </c>
      <c r="C38" s="56">
        <f>SUM(D38:DT38)</f>
        <v>37473333.333333351</v>
      </c>
      <c r="D38" s="122">
        <v>0</v>
      </c>
      <c r="E38" s="149">
        <f>1*IF(E7&lt;='Inputs and Model Assumptions'!$D$5,'Inputs and Model Assumptions'!$D$65)</f>
        <v>340666.66666666669</v>
      </c>
      <c r="F38" s="149">
        <f>1*IF(F7&lt;='Inputs and Model Assumptions'!$D$5,'Inputs and Model Assumptions'!$D$65)</f>
        <v>340666.66666666669</v>
      </c>
      <c r="G38" s="149">
        <f>1*IF(G7&lt;='Inputs and Model Assumptions'!$D$5,'Inputs and Model Assumptions'!$D$65)</f>
        <v>340666.66666666669</v>
      </c>
      <c r="H38" s="149">
        <f>1*IF(H7&lt;='Inputs and Model Assumptions'!$D$5,'Inputs and Model Assumptions'!$D$65)</f>
        <v>340666.66666666669</v>
      </c>
      <c r="I38" s="149">
        <f>1*IF(I7&lt;='Inputs and Model Assumptions'!$D$5,'Inputs and Model Assumptions'!$D$65)</f>
        <v>340666.66666666669</v>
      </c>
      <c r="J38" s="149">
        <f>1*IF(J7&lt;='Inputs and Model Assumptions'!$D$5,'Inputs and Model Assumptions'!$D$65)</f>
        <v>340666.66666666669</v>
      </c>
      <c r="K38" s="149">
        <f>1*IF(K7&lt;='Inputs and Model Assumptions'!$D$5,'Inputs and Model Assumptions'!$D$65)</f>
        <v>340666.66666666669</v>
      </c>
      <c r="L38" s="149">
        <f>1*IF(L7&lt;='Inputs and Model Assumptions'!$D$5,'Inputs and Model Assumptions'!$D$65)</f>
        <v>340666.66666666669</v>
      </c>
      <c r="M38" s="149">
        <f>1*IF(M7&lt;='Inputs and Model Assumptions'!$D$5,'Inputs and Model Assumptions'!$D$65)</f>
        <v>340666.66666666669</v>
      </c>
      <c r="N38" s="149">
        <f>1*IF(N7&lt;='Inputs and Model Assumptions'!$D$5,'Inputs and Model Assumptions'!$D$65)</f>
        <v>340666.66666666669</v>
      </c>
      <c r="O38" s="149">
        <f>1*IF(O7&lt;='Inputs and Model Assumptions'!$D$5,'Inputs and Model Assumptions'!$D$65)</f>
        <v>340666.66666666669</v>
      </c>
      <c r="P38" s="149">
        <f>1*IF(P7&lt;='Inputs and Model Assumptions'!$D$5,'Inputs and Model Assumptions'!$D$65)</f>
        <v>340666.66666666669</v>
      </c>
      <c r="Q38" s="149">
        <f>1*IF(Q7&lt;='Inputs and Model Assumptions'!$D$5,'Inputs and Model Assumptions'!$D$65)</f>
        <v>340666.66666666669</v>
      </c>
      <c r="R38" s="149">
        <f>1*IF(R7&lt;='Inputs and Model Assumptions'!$D$5,'Inputs and Model Assumptions'!$D$65)</f>
        <v>340666.66666666669</v>
      </c>
      <c r="S38" s="149">
        <f>1*IF(S7&lt;='Inputs and Model Assumptions'!$D$5,'Inputs and Model Assumptions'!$D$65)</f>
        <v>340666.66666666669</v>
      </c>
      <c r="T38" s="149">
        <f>1*IF(T7&lt;='Inputs and Model Assumptions'!$D$5,'Inputs and Model Assumptions'!$D$65)</f>
        <v>340666.66666666669</v>
      </c>
      <c r="U38" s="149">
        <f>1*IF(U7&lt;='Inputs and Model Assumptions'!$D$5,'Inputs and Model Assumptions'!$D$65)</f>
        <v>340666.66666666669</v>
      </c>
      <c r="V38" s="149">
        <f>1*IF(V7&lt;='Inputs and Model Assumptions'!$D$5,'Inputs and Model Assumptions'!$D$65)</f>
        <v>340666.66666666669</v>
      </c>
      <c r="W38" s="149">
        <f>1*IF(W7&lt;='Inputs and Model Assumptions'!$D$5,'Inputs and Model Assumptions'!$D$65)</f>
        <v>340666.66666666669</v>
      </c>
      <c r="X38" s="149">
        <f>1*IF(X7&lt;='Inputs and Model Assumptions'!$D$5,'Inputs and Model Assumptions'!$D$65)</f>
        <v>340666.66666666669</v>
      </c>
      <c r="Y38" s="149">
        <f>1*IF(Y7&lt;='Inputs and Model Assumptions'!$D$5,'Inputs and Model Assumptions'!$D$65)</f>
        <v>340666.66666666669</v>
      </c>
      <c r="Z38" s="149">
        <f>1*IF(Z7&lt;='Inputs and Model Assumptions'!$D$5,'Inputs and Model Assumptions'!$D$65)</f>
        <v>340666.66666666669</v>
      </c>
      <c r="AA38" s="149">
        <f>1*IF(AA7&lt;='Inputs and Model Assumptions'!$D$5,'Inputs and Model Assumptions'!$D$65)</f>
        <v>340666.66666666669</v>
      </c>
      <c r="AB38" s="149">
        <f>1*IF(AB7&lt;='Inputs and Model Assumptions'!$D$5,'Inputs and Model Assumptions'!$D$65)</f>
        <v>340666.66666666669</v>
      </c>
      <c r="AC38" s="149">
        <f>1*IF(AC7&lt;='Inputs and Model Assumptions'!$D$5,'Inputs and Model Assumptions'!$D$65)</f>
        <v>340666.66666666669</v>
      </c>
      <c r="AD38" s="149">
        <f>1*IF(AD7&lt;='Inputs and Model Assumptions'!$D$5,'Inputs and Model Assumptions'!$D$65)</f>
        <v>340666.66666666669</v>
      </c>
      <c r="AE38" s="149">
        <f>1*IF(AE7&lt;='Inputs and Model Assumptions'!$D$5,'Inputs and Model Assumptions'!$D$65)</f>
        <v>340666.66666666669</v>
      </c>
      <c r="AF38" s="149">
        <f>1*IF(AF7&lt;='Inputs and Model Assumptions'!$D$5,'Inputs and Model Assumptions'!$D$65)</f>
        <v>340666.66666666669</v>
      </c>
      <c r="AG38" s="149">
        <f>1*IF(AG7&lt;='Inputs and Model Assumptions'!$D$5,'Inputs and Model Assumptions'!$D$65)</f>
        <v>340666.66666666669</v>
      </c>
      <c r="AH38" s="149">
        <f>1*IF(AH7&lt;='Inputs and Model Assumptions'!$D$5,'Inputs and Model Assumptions'!$D$65)</f>
        <v>340666.66666666669</v>
      </c>
      <c r="AI38" s="149">
        <f>1*IF(AI7&lt;='Inputs and Model Assumptions'!$D$5,'Inputs and Model Assumptions'!$D$65)</f>
        <v>340666.66666666669</v>
      </c>
      <c r="AJ38" s="149">
        <f>1*IF(AJ7&lt;='Inputs and Model Assumptions'!$D$5,'Inputs and Model Assumptions'!$D$65)</f>
        <v>340666.66666666669</v>
      </c>
      <c r="AK38" s="149">
        <f>1*IF(AK7&lt;='Inputs and Model Assumptions'!$D$5,'Inputs and Model Assumptions'!$D$65)</f>
        <v>340666.66666666669</v>
      </c>
      <c r="AL38" s="149">
        <f>1*IF(AL7&lt;='Inputs and Model Assumptions'!$D$5,'Inputs and Model Assumptions'!$D$65)</f>
        <v>340666.66666666669</v>
      </c>
      <c r="AM38" s="149">
        <f>1*IF(AM7&lt;='Inputs and Model Assumptions'!$D$5,'Inputs and Model Assumptions'!$D$65)</f>
        <v>340666.66666666669</v>
      </c>
      <c r="AN38" s="149">
        <f>1*IF(AN7&lt;='Inputs and Model Assumptions'!$D$5,'Inputs and Model Assumptions'!$D$65)</f>
        <v>340666.66666666669</v>
      </c>
      <c r="AO38" s="149">
        <f>1*IF(AO7&lt;='Inputs and Model Assumptions'!$D$5,'Inputs and Model Assumptions'!$D$65)</f>
        <v>340666.66666666669</v>
      </c>
      <c r="AP38" s="149">
        <f>1*IF(AP7&lt;='Inputs and Model Assumptions'!$D$5,'Inputs and Model Assumptions'!$D$65)</f>
        <v>340666.66666666669</v>
      </c>
      <c r="AQ38" s="149">
        <f>1*IF(AQ7&lt;='Inputs and Model Assumptions'!$D$5,'Inputs and Model Assumptions'!$D$65)</f>
        <v>340666.66666666669</v>
      </c>
      <c r="AR38" s="149">
        <f>1*IF(AR7&lt;='Inputs and Model Assumptions'!$D$5,'Inputs and Model Assumptions'!$D$65)</f>
        <v>340666.66666666669</v>
      </c>
      <c r="AS38" s="149">
        <f>1*IF(AS7&lt;='Inputs and Model Assumptions'!$D$5,'Inputs and Model Assumptions'!$D$65)</f>
        <v>340666.66666666669</v>
      </c>
      <c r="AT38" s="149">
        <f>1*IF(AT7&lt;='Inputs and Model Assumptions'!$D$5,'Inputs and Model Assumptions'!$D$65)</f>
        <v>340666.66666666669</v>
      </c>
      <c r="AU38" s="149">
        <f>1*IF(AU7&lt;='Inputs and Model Assumptions'!$D$5,'Inputs and Model Assumptions'!$D$65)</f>
        <v>340666.66666666669</v>
      </c>
      <c r="AV38" s="149">
        <f>1*IF(AV7&lt;='Inputs and Model Assumptions'!$D$5,'Inputs and Model Assumptions'!$D$65)</f>
        <v>340666.66666666669</v>
      </c>
      <c r="AW38" s="149">
        <f>1*IF(AW7&lt;='Inputs and Model Assumptions'!$D$5,'Inputs and Model Assumptions'!$D$65)</f>
        <v>340666.66666666669</v>
      </c>
      <c r="AX38" s="149">
        <f>1*IF(AX7&lt;='Inputs and Model Assumptions'!$D$5,'Inputs and Model Assumptions'!$D$65)</f>
        <v>340666.66666666669</v>
      </c>
      <c r="AY38" s="149">
        <f>1*IF(AY7&lt;='Inputs and Model Assumptions'!$D$5,'Inputs and Model Assumptions'!$D$65)</f>
        <v>340666.66666666669</v>
      </c>
      <c r="AZ38" s="149">
        <f>1*IF(AZ7&lt;='Inputs and Model Assumptions'!$D$5,'Inputs and Model Assumptions'!$D$65)</f>
        <v>340666.66666666669</v>
      </c>
      <c r="BA38" s="149">
        <f>1*IF(BA7&lt;='Inputs and Model Assumptions'!$D$5,'Inputs and Model Assumptions'!$D$65)</f>
        <v>340666.66666666669</v>
      </c>
      <c r="BB38" s="149">
        <f>1*IF(BB7&lt;='Inputs and Model Assumptions'!$D$5,'Inputs and Model Assumptions'!$D$65)</f>
        <v>340666.66666666669</v>
      </c>
      <c r="BC38" s="149">
        <f>1*IF(BC7&lt;='Inputs and Model Assumptions'!$D$5,'Inputs and Model Assumptions'!$D$65)</f>
        <v>340666.66666666669</v>
      </c>
      <c r="BD38" s="149">
        <f>1*IF(BD7&lt;='Inputs and Model Assumptions'!$D$5,'Inputs and Model Assumptions'!$D$65)</f>
        <v>340666.66666666669</v>
      </c>
      <c r="BE38" s="149">
        <f>1*IF(BE7&lt;='Inputs and Model Assumptions'!$D$5,'Inputs and Model Assumptions'!$D$65)</f>
        <v>340666.66666666669</v>
      </c>
      <c r="BF38" s="149">
        <f>1*IF(BF7&lt;='Inputs and Model Assumptions'!$D$5,'Inputs and Model Assumptions'!$D$65)</f>
        <v>340666.66666666669</v>
      </c>
      <c r="BG38" s="149">
        <f>1*IF(BG7&lt;='Inputs and Model Assumptions'!$D$5,'Inputs and Model Assumptions'!$D$65)</f>
        <v>340666.66666666669</v>
      </c>
      <c r="BH38" s="149">
        <f>1*IF(BH7&lt;='Inputs and Model Assumptions'!$D$5,'Inputs and Model Assumptions'!$D$65)</f>
        <v>340666.66666666669</v>
      </c>
      <c r="BI38" s="149">
        <f>1*IF(BI7&lt;='Inputs and Model Assumptions'!$D$5,'Inputs and Model Assumptions'!$D$65)</f>
        <v>340666.66666666669</v>
      </c>
      <c r="BJ38" s="149">
        <f>1*IF(BJ7&lt;='Inputs and Model Assumptions'!$D$5,'Inputs and Model Assumptions'!$D$65)</f>
        <v>340666.66666666669</v>
      </c>
      <c r="BK38" s="149">
        <f>1*IF(BK7&lt;='Inputs and Model Assumptions'!$D$5,'Inputs and Model Assumptions'!$D$65)</f>
        <v>340666.66666666669</v>
      </c>
      <c r="BL38" s="149">
        <f>1*IF(BL7&lt;='Inputs and Model Assumptions'!$D$5,'Inputs and Model Assumptions'!$D$65)</f>
        <v>340666.66666666669</v>
      </c>
      <c r="BM38" s="149">
        <f>1*IF(BM7&lt;='Inputs and Model Assumptions'!$D$5,'Inputs and Model Assumptions'!$D$65)</f>
        <v>340666.66666666669</v>
      </c>
      <c r="BN38" s="149">
        <f>1*IF(BN7&lt;='Inputs and Model Assumptions'!$D$5,'Inputs and Model Assumptions'!$D$65)</f>
        <v>340666.66666666669</v>
      </c>
      <c r="BO38" s="149">
        <f>1*IF(BO7&lt;='Inputs and Model Assumptions'!$D$5,'Inputs and Model Assumptions'!$D$65)</f>
        <v>340666.66666666669</v>
      </c>
      <c r="BP38" s="149">
        <f>1*IF(BP7&lt;='Inputs and Model Assumptions'!$D$5,'Inputs and Model Assumptions'!$D$65)</f>
        <v>340666.66666666669</v>
      </c>
      <c r="BQ38" s="149">
        <f>1*IF(BQ7&lt;='Inputs and Model Assumptions'!$D$5,'Inputs and Model Assumptions'!$D$65)</f>
        <v>340666.66666666669</v>
      </c>
      <c r="BR38" s="149">
        <f>1*IF(BR7&lt;='Inputs and Model Assumptions'!$D$5,'Inputs and Model Assumptions'!$D$65)</f>
        <v>340666.66666666669</v>
      </c>
      <c r="BS38" s="149">
        <f>1*IF(BS7&lt;='Inputs and Model Assumptions'!$D$5,'Inputs and Model Assumptions'!$D$65)</f>
        <v>340666.66666666669</v>
      </c>
      <c r="BT38" s="149">
        <f>1*IF(BT7&lt;='Inputs and Model Assumptions'!$D$5,'Inputs and Model Assumptions'!$D$65)</f>
        <v>340666.66666666669</v>
      </c>
      <c r="BU38" s="149">
        <f>1*IF(BU7&lt;='Inputs and Model Assumptions'!$D$5,'Inputs and Model Assumptions'!$D$65)</f>
        <v>340666.66666666669</v>
      </c>
      <c r="BV38" s="149">
        <f>1*IF(BV7&lt;='Inputs and Model Assumptions'!$D$5,'Inputs and Model Assumptions'!$D$65)</f>
        <v>340666.66666666669</v>
      </c>
      <c r="BW38" s="149">
        <f>1*IF(BW7&lt;='Inputs and Model Assumptions'!$D$5,'Inputs and Model Assumptions'!$D$65)</f>
        <v>340666.66666666669</v>
      </c>
      <c r="BX38" s="149">
        <f>1*IF(BX7&lt;='Inputs and Model Assumptions'!$D$5,'Inputs and Model Assumptions'!$D$65)</f>
        <v>340666.66666666669</v>
      </c>
      <c r="BY38" s="149">
        <f>1*IF(BY7&lt;='Inputs and Model Assumptions'!$D$5,'Inputs and Model Assumptions'!$D$65)</f>
        <v>340666.66666666669</v>
      </c>
      <c r="BZ38" s="149">
        <f>1*IF(BZ7&lt;='Inputs and Model Assumptions'!$D$5,'Inputs and Model Assumptions'!$D$65)</f>
        <v>340666.66666666669</v>
      </c>
      <c r="CA38" s="149">
        <f>1*IF(CA7&lt;='Inputs and Model Assumptions'!$D$5,'Inputs and Model Assumptions'!$D$65)</f>
        <v>340666.66666666669</v>
      </c>
      <c r="CB38" s="149">
        <f>1*IF(CB7&lt;='Inputs and Model Assumptions'!$D$5,'Inputs and Model Assumptions'!$D$65)</f>
        <v>340666.66666666669</v>
      </c>
      <c r="CC38" s="149">
        <f>1*IF(CC7&lt;='Inputs and Model Assumptions'!$D$5,'Inputs and Model Assumptions'!$D$65)</f>
        <v>340666.66666666669</v>
      </c>
      <c r="CD38" s="149">
        <f>1*IF(CD7&lt;='Inputs and Model Assumptions'!$D$5,'Inputs and Model Assumptions'!$D$65)</f>
        <v>340666.66666666669</v>
      </c>
      <c r="CE38" s="149">
        <f>1*IF(CE7&lt;='Inputs and Model Assumptions'!$D$5,'Inputs and Model Assumptions'!$D$65)</f>
        <v>340666.66666666669</v>
      </c>
      <c r="CF38" s="149">
        <f>1*IF(CF7&lt;='Inputs and Model Assumptions'!$D$5,'Inputs and Model Assumptions'!$D$65)</f>
        <v>340666.66666666669</v>
      </c>
      <c r="CG38" s="149">
        <f>1*IF(CG7&lt;='Inputs and Model Assumptions'!$D$5,'Inputs and Model Assumptions'!$D$65)</f>
        <v>340666.66666666669</v>
      </c>
      <c r="CH38" s="149">
        <f>1*IF(CH7&lt;='Inputs and Model Assumptions'!$D$5,'Inputs and Model Assumptions'!$D$65)</f>
        <v>340666.66666666669</v>
      </c>
      <c r="CI38" s="149">
        <f>1*IF(CI7&lt;='Inputs and Model Assumptions'!$D$5,'Inputs and Model Assumptions'!$D$65)</f>
        <v>340666.66666666669</v>
      </c>
      <c r="CJ38" s="149">
        <f>1*IF(CJ7&lt;='Inputs and Model Assumptions'!$D$5,'Inputs and Model Assumptions'!$D$65)</f>
        <v>340666.66666666669</v>
      </c>
      <c r="CK38" s="149">
        <f>1*IF(CK7&lt;='Inputs and Model Assumptions'!$D$5,'Inputs and Model Assumptions'!$D$65)</f>
        <v>340666.66666666669</v>
      </c>
      <c r="CL38" s="149">
        <f>1*IF(CL7&lt;='Inputs and Model Assumptions'!$D$5,'Inputs and Model Assumptions'!$D$65)</f>
        <v>340666.66666666669</v>
      </c>
      <c r="CM38" s="149">
        <f>1*IF(CM7&lt;='Inputs and Model Assumptions'!$D$5,'Inputs and Model Assumptions'!$D$65)</f>
        <v>340666.66666666669</v>
      </c>
      <c r="CN38" s="149">
        <f>1*IF(CN7&lt;='Inputs and Model Assumptions'!$D$5,'Inputs and Model Assumptions'!$D$65)</f>
        <v>340666.66666666669</v>
      </c>
      <c r="CO38" s="149">
        <f>1*IF(CO7&lt;='Inputs and Model Assumptions'!$D$5,'Inputs and Model Assumptions'!$D$65)</f>
        <v>340666.66666666669</v>
      </c>
      <c r="CP38" s="149">
        <f>1*IF(CP7&lt;='Inputs and Model Assumptions'!$D$5,'Inputs and Model Assumptions'!$D$65)</f>
        <v>340666.66666666669</v>
      </c>
      <c r="CQ38" s="149">
        <f>1*IF(CQ7&lt;='Inputs and Model Assumptions'!$D$5,'Inputs and Model Assumptions'!$D$65)</f>
        <v>340666.66666666669</v>
      </c>
      <c r="CR38" s="149">
        <f>1*IF(CR7&lt;='Inputs and Model Assumptions'!$D$5,'Inputs and Model Assumptions'!$D$65)</f>
        <v>340666.66666666669</v>
      </c>
      <c r="CS38" s="149">
        <f>1*IF(CS7&lt;='Inputs and Model Assumptions'!$D$5,'Inputs and Model Assumptions'!$D$65)</f>
        <v>340666.66666666669</v>
      </c>
      <c r="CT38" s="149">
        <f>1*IF(CT7&lt;='Inputs and Model Assumptions'!$D$5,'Inputs and Model Assumptions'!$D$65)</f>
        <v>340666.66666666669</v>
      </c>
      <c r="CU38" s="149">
        <f>1*IF(CU7&lt;='Inputs and Model Assumptions'!$D$5,'Inputs and Model Assumptions'!$D$65)</f>
        <v>340666.66666666669</v>
      </c>
      <c r="CV38" s="149">
        <f>1*IF(CV7&lt;='Inputs and Model Assumptions'!$D$5,'Inputs and Model Assumptions'!$D$65)</f>
        <v>340666.66666666669</v>
      </c>
      <c r="CW38" s="149">
        <f>1*IF(CW7&lt;='Inputs and Model Assumptions'!$D$5,'Inputs and Model Assumptions'!$D$65)</f>
        <v>340666.66666666669</v>
      </c>
      <c r="CX38" s="149">
        <f>1*IF(CX7&lt;='Inputs and Model Assumptions'!$D$5,'Inputs and Model Assumptions'!$D$65)</f>
        <v>340666.66666666669</v>
      </c>
      <c r="CY38" s="149">
        <f>1*IF(CY7&lt;='Inputs and Model Assumptions'!$D$5,'Inputs and Model Assumptions'!$D$65)</f>
        <v>340666.66666666669</v>
      </c>
      <c r="CZ38" s="149">
        <f>1*IF(CZ7&lt;='Inputs and Model Assumptions'!$D$5,'Inputs and Model Assumptions'!$D$65)</f>
        <v>340666.66666666669</v>
      </c>
      <c r="DA38" s="149">
        <f>1*IF(DA7&lt;='Inputs and Model Assumptions'!$D$5,'Inputs and Model Assumptions'!$D$65)</f>
        <v>340666.66666666669</v>
      </c>
      <c r="DB38" s="149">
        <f>1*IF(DB7&lt;='Inputs and Model Assumptions'!$D$5,'Inputs and Model Assumptions'!$D$65)</f>
        <v>340666.66666666669</v>
      </c>
      <c r="DC38" s="149">
        <f>1*IF(DC7&lt;='Inputs and Model Assumptions'!$D$5,'Inputs and Model Assumptions'!$D$65)</f>
        <v>340666.66666666669</v>
      </c>
      <c r="DD38" s="149">
        <f>1*IF(DD7&lt;='Inputs and Model Assumptions'!$D$5,'Inputs and Model Assumptions'!$D$65)</f>
        <v>340666.66666666669</v>
      </c>
      <c r="DE38" s="149">
        <f>1*IF(DE7&lt;='Inputs and Model Assumptions'!$D$5,'Inputs and Model Assumptions'!$D$65)</f>
        <v>340666.66666666669</v>
      </c>
      <c r="DF38" s="149">
        <f>1*IF(DF7&lt;='Inputs and Model Assumptions'!$D$5,'Inputs and Model Assumptions'!$D$65)</f>
        <v>340666.66666666669</v>
      </c>
      <c r="DG38" s="149">
        <f>1*IF(DG7&lt;='Inputs and Model Assumptions'!$D$5,'Inputs and Model Assumptions'!$D$65)</f>
        <v>340666.66666666669</v>
      </c>
      <c r="DH38" s="149">
        <f>1*IF(DH7&lt;='Inputs and Model Assumptions'!$D$5,'Inputs and Model Assumptions'!$D$65)</f>
        <v>340666.66666666669</v>
      </c>
      <c r="DI38" s="149">
        <f>1*IF(DI7&lt;='Inputs and Model Assumptions'!$D$5,'Inputs and Model Assumptions'!$D$65)</f>
        <v>340666.66666666669</v>
      </c>
      <c r="DJ38" s="149">
        <f>1*IF(DJ7&lt;='Inputs and Model Assumptions'!$D$5,'Inputs and Model Assumptions'!$D$65)</f>
        <v>340666.66666666669</v>
      </c>
      <c r="DK38" s="149">
        <f>1*IF(DK7&lt;='Inputs and Model Assumptions'!$D$5,'Inputs and Model Assumptions'!$D$65)</f>
        <v>0</v>
      </c>
      <c r="DL38" s="149">
        <f>1*IF(DL7&lt;='Inputs and Model Assumptions'!$D$5,'Inputs and Model Assumptions'!$D$65)</f>
        <v>0</v>
      </c>
      <c r="DM38" s="149">
        <f>1*IF(DM7&lt;='Inputs and Model Assumptions'!$D$5,'Inputs and Model Assumptions'!$D$65)</f>
        <v>0</v>
      </c>
      <c r="DN38" s="149">
        <f>1*IF(DN7&lt;='Inputs and Model Assumptions'!$D$5,'Inputs and Model Assumptions'!$D$65)</f>
        <v>0</v>
      </c>
      <c r="DO38" s="149">
        <f>1*IF(DO7&lt;='Inputs and Model Assumptions'!$D$5,'Inputs and Model Assumptions'!$D$65)</f>
        <v>0</v>
      </c>
      <c r="DP38" s="149">
        <f>1*IF(DP7&lt;='Inputs and Model Assumptions'!$D$5,'Inputs and Model Assumptions'!$D$65)</f>
        <v>0</v>
      </c>
      <c r="DQ38" s="149">
        <f>1*IF(DQ7&lt;='Inputs and Model Assumptions'!$D$5,'Inputs and Model Assumptions'!$D$65)</f>
        <v>0</v>
      </c>
      <c r="DR38" s="149">
        <f>1*IF(DR7&lt;='Inputs and Model Assumptions'!$D$5,'Inputs and Model Assumptions'!$D$65)</f>
        <v>0</v>
      </c>
      <c r="DS38" s="149">
        <f>1*IF(DS7&lt;='Inputs and Model Assumptions'!$D$5,'Inputs and Model Assumptions'!$D$65)</f>
        <v>0</v>
      </c>
      <c r="DT38" s="149">
        <f>1*IF(DT7&lt;='Inputs and Model Assumptions'!$D$5,'Inputs and Model Assumptions'!$D$65)</f>
        <v>0</v>
      </c>
    </row>
    <row r="39" spans="2:124" s="138" customFormat="1" ht="15.5" customHeight="1" thickBot="1" x14ac:dyDescent="0.25">
      <c r="D39" s="123">
        <v>0</v>
      </c>
      <c r="E39" s="174">
        <f>IF(E7&lt;='Inputs and Model Assumptions'!$D$5,E12/E38,0)</f>
        <v>0.21260721676132077</v>
      </c>
      <c r="F39" s="174">
        <f>IF(F7&lt;='Inputs and Model Assumptions'!$D$5,F12/F38,0)</f>
        <v>0.21260721676132077</v>
      </c>
      <c r="G39" s="174">
        <f>IF(G7&lt;='Inputs and Model Assumptions'!$D$5,G12/G38,0)</f>
        <v>0.21260721676132077</v>
      </c>
      <c r="H39" s="174">
        <f>IF(H7&lt;='Inputs and Model Assumptions'!$D$5,H12/H38,0)</f>
        <v>0.21260721676132077</v>
      </c>
      <c r="I39" s="174">
        <f>IF(I7&lt;='Inputs and Model Assumptions'!$D$5,I12/I38,0)</f>
        <v>0.21260721676132077</v>
      </c>
      <c r="J39" s="174">
        <f>IF(J7&lt;='Inputs and Model Assumptions'!$D$5,J12/J38,0)</f>
        <v>0.21260721676132077</v>
      </c>
      <c r="K39" s="174">
        <f>IF(K7&lt;='Inputs and Model Assumptions'!$D$5,K12/K38,0)</f>
        <v>0.21260721676132077</v>
      </c>
      <c r="L39" s="174">
        <f>IF(L7&lt;='Inputs and Model Assumptions'!$D$5,L12/L38,0)</f>
        <v>0.21260721676132077</v>
      </c>
      <c r="M39" s="174">
        <f>IF(M7&lt;='Inputs and Model Assumptions'!$D$5,M12/M38,0)</f>
        <v>0.21260721676132077</v>
      </c>
      <c r="N39" s="174">
        <f>IF(N7&lt;='Inputs and Model Assumptions'!$D$5,N12/N38,0)</f>
        <v>0.21260721676132077</v>
      </c>
      <c r="O39" s="174">
        <f>IF(O7&lt;='Inputs and Model Assumptions'!$D$5,O12/O38,0)</f>
        <v>0.21260721676132077</v>
      </c>
      <c r="P39" s="174">
        <f>IF(P7&lt;='Inputs and Model Assumptions'!$D$5,P12/P38,0)</f>
        <v>0.21260721676132077</v>
      </c>
      <c r="Q39" s="174">
        <f>IF(Q7&lt;='Inputs and Model Assumptions'!$D$5,Q12/Q38,0)</f>
        <v>0.21260721676132077</v>
      </c>
      <c r="R39" s="174">
        <f>IF(R7&lt;='Inputs and Model Assumptions'!$D$5,R12/R38,0)</f>
        <v>0.21260721676132077</v>
      </c>
      <c r="S39" s="174">
        <f>IF(S7&lt;='Inputs and Model Assumptions'!$D$5,S12/S38,0)</f>
        <v>0.21260721676132077</v>
      </c>
      <c r="T39" s="174">
        <f>IF(T7&lt;='Inputs and Model Assumptions'!$D$5,T12/T38,0)</f>
        <v>0.21260721676132077</v>
      </c>
      <c r="U39" s="174">
        <f>IF(U7&lt;='Inputs and Model Assumptions'!$D$5,U12/U38,0)</f>
        <v>0.21260721676132077</v>
      </c>
      <c r="V39" s="174">
        <f>IF(V7&lt;='Inputs and Model Assumptions'!$D$5,V12/V38,0)</f>
        <v>0.21260721676132077</v>
      </c>
      <c r="W39" s="174">
        <f>IF(W7&lt;='Inputs and Model Assumptions'!$D$5,W12/W38,0)</f>
        <v>0.21260721676132077</v>
      </c>
      <c r="X39" s="174">
        <f>IF(X7&lt;='Inputs and Model Assumptions'!$D$5,X12/X38,0)</f>
        <v>0.21260721676132077</v>
      </c>
      <c r="Y39" s="174">
        <f>IF(Y7&lt;='Inputs and Model Assumptions'!$D$5,Y12/Y38,0)</f>
        <v>0.21260721676132077</v>
      </c>
      <c r="Z39" s="174">
        <f>IF(Z7&lt;='Inputs and Model Assumptions'!$D$5,Z12/Z38,0)</f>
        <v>0.21260721676132077</v>
      </c>
      <c r="AA39" s="174">
        <f>IF(AA7&lt;='Inputs and Model Assumptions'!$D$5,AA12/AA38,0)</f>
        <v>0.21260721676132077</v>
      </c>
      <c r="AB39" s="174">
        <f>IF(AB7&lt;='Inputs and Model Assumptions'!$D$5,AB12/AB38,0)</f>
        <v>0.21260721676132077</v>
      </c>
      <c r="AC39" s="174">
        <f>IF(AC7&lt;='Inputs and Model Assumptions'!$D$5,AC12/AC38,0)</f>
        <v>0.21260721676132077</v>
      </c>
      <c r="AD39" s="174">
        <f>IF(AD7&lt;='Inputs and Model Assumptions'!$D$5,AD12/AD38,0)</f>
        <v>0.21260721676132077</v>
      </c>
      <c r="AE39" s="174">
        <f>IF(AE7&lt;='Inputs and Model Assumptions'!$D$5,AE12/AE38,0)</f>
        <v>0.21260721676132077</v>
      </c>
      <c r="AF39" s="174">
        <f>IF(AF7&lt;='Inputs and Model Assumptions'!$D$5,AF12/AF38,0)</f>
        <v>0.21260721676132077</v>
      </c>
      <c r="AG39" s="174">
        <f>IF(AG7&lt;='Inputs and Model Assumptions'!$D$5,AG12/AG38,0)</f>
        <v>0.21260721676132077</v>
      </c>
      <c r="AH39" s="174">
        <f>IF(AH7&lt;='Inputs and Model Assumptions'!$D$5,AH12/AH38,0)</f>
        <v>0.21260721676132077</v>
      </c>
      <c r="AI39" s="174">
        <f>IF(AI7&lt;='Inputs and Model Assumptions'!$D$5,AI12/AI38,0)</f>
        <v>0.21260721676132077</v>
      </c>
      <c r="AJ39" s="174">
        <f>IF(AJ7&lt;='Inputs and Model Assumptions'!$D$5,AJ12/AJ38,0)</f>
        <v>0.21260721676132077</v>
      </c>
      <c r="AK39" s="174">
        <f>IF(AK7&lt;='Inputs and Model Assumptions'!$D$5,AK12/AK38,0)</f>
        <v>0.21260721676132077</v>
      </c>
      <c r="AL39" s="174">
        <f>IF(AL7&lt;='Inputs and Model Assumptions'!$D$5,AL12/AL38,0)</f>
        <v>0.21260721676132077</v>
      </c>
      <c r="AM39" s="174">
        <f>IF(AM7&lt;='Inputs and Model Assumptions'!$D$5,AM12/AM38,0)</f>
        <v>0.21260721676132077</v>
      </c>
      <c r="AN39" s="174">
        <f>IF(AN7&lt;='Inputs and Model Assumptions'!$D$5,AN12/AN38,0)</f>
        <v>0.21260721676132077</v>
      </c>
      <c r="AO39" s="174">
        <f>IF(AO7&lt;='Inputs and Model Assumptions'!$D$5,AO12/AO38,0)</f>
        <v>0.21260721676132077</v>
      </c>
      <c r="AP39" s="174">
        <f>IF(AP7&lt;='Inputs and Model Assumptions'!$D$5,AP12/AP38,0)</f>
        <v>0.21260721676132077</v>
      </c>
      <c r="AQ39" s="174">
        <f>IF(AQ7&lt;='Inputs and Model Assumptions'!$D$5,AQ12/AQ38,0)</f>
        <v>0.21260721676132077</v>
      </c>
      <c r="AR39" s="174">
        <f>IF(AR7&lt;='Inputs and Model Assumptions'!$D$5,AR12/AR38,0)</f>
        <v>0.21260721676132077</v>
      </c>
      <c r="AS39" s="174">
        <f>IF(AS7&lt;='Inputs and Model Assumptions'!$D$5,AS12/AS38,0)</f>
        <v>0.21260721676132077</v>
      </c>
      <c r="AT39" s="174">
        <f>IF(AT7&lt;='Inputs and Model Assumptions'!$D$5,AT12/AT38,0)</f>
        <v>0.21260721676132077</v>
      </c>
      <c r="AU39" s="174">
        <f>IF(AU7&lt;='Inputs and Model Assumptions'!$D$5,AU12/AU38,0)</f>
        <v>0.21260721676132077</v>
      </c>
      <c r="AV39" s="174">
        <f>IF(AV7&lt;='Inputs and Model Assumptions'!$D$5,AV12/AV38,0)</f>
        <v>0.21260721676132077</v>
      </c>
      <c r="AW39" s="174">
        <f>IF(AW7&lt;='Inputs and Model Assumptions'!$D$5,AW12/AW38,0)</f>
        <v>0.21260721676132077</v>
      </c>
      <c r="AX39" s="174">
        <f>IF(AX7&lt;='Inputs and Model Assumptions'!$D$5,AX12/AX38,0)</f>
        <v>0.21260721676132077</v>
      </c>
      <c r="AY39" s="174">
        <f>IF(AY7&lt;='Inputs and Model Assumptions'!$D$5,AY12/AY38,0)</f>
        <v>0.21260721676132077</v>
      </c>
      <c r="AZ39" s="174">
        <f>IF(AZ7&lt;='Inputs and Model Assumptions'!$D$5,AZ12/AZ38,0)</f>
        <v>0.21260721676132077</v>
      </c>
      <c r="BA39" s="174">
        <f>IF(BA7&lt;='Inputs and Model Assumptions'!$D$5,BA12/BA38,0)</f>
        <v>0.21260721676132077</v>
      </c>
      <c r="BB39" s="174">
        <f>IF(BB7&lt;='Inputs and Model Assumptions'!$D$5,BB12/BB38,0)</f>
        <v>0.21260721676132077</v>
      </c>
      <c r="BC39" s="174">
        <f>IF(BC7&lt;='Inputs and Model Assumptions'!$D$5,BC12/BC38,0)</f>
        <v>0.21260721676132077</v>
      </c>
      <c r="BD39" s="174">
        <f>IF(BD7&lt;='Inputs and Model Assumptions'!$D$5,BD12/BD38,0)</f>
        <v>0.21260721676132077</v>
      </c>
      <c r="BE39" s="174">
        <f>IF(BE7&lt;='Inputs and Model Assumptions'!$D$5,BE12/BE38,0)</f>
        <v>0.21260721676132077</v>
      </c>
      <c r="BF39" s="174">
        <f>IF(BF7&lt;='Inputs and Model Assumptions'!$D$5,BF12/BF38,0)</f>
        <v>0.21260721676132077</v>
      </c>
      <c r="BG39" s="174">
        <f>IF(BG7&lt;='Inputs and Model Assumptions'!$D$5,BG12/BG38,0)</f>
        <v>0.21260721676132077</v>
      </c>
      <c r="BH39" s="174">
        <f>IF(BH7&lt;='Inputs and Model Assumptions'!$D$5,BH12/BH38,0)</f>
        <v>0.21260721676132077</v>
      </c>
      <c r="BI39" s="174">
        <f>IF(BI7&lt;='Inputs and Model Assumptions'!$D$5,BI12/BI38,0)</f>
        <v>0.21260721676132077</v>
      </c>
      <c r="BJ39" s="174">
        <f>IF(BJ7&lt;='Inputs and Model Assumptions'!$D$5,BJ12/BJ38,0)</f>
        <v>0.21260721676132077</v>
      </c>
      <c r="BK39" s="174">
        <f>IF(BK7&lt;='Inputs and Model Assumptions'!$D$5,BK12/BK38,0)</f>
        <v>0.21260721676132077</v>
      </c>
      <c r="BL39" s="174">
        <f>IF(BL7&lt;='Inputs and Model Assumptions'!$D$5,BL12/BL38,0)</f>
        <v>0.21260721676132077</v>
      </c>
      <c r="BM39" s="174">
        <f>IF(BM7&lt;='Inputs and Model Assumptions'!$D$5,BM12/BM38,0)</f>
        <v>0.21260721676132077</v>
      </c>
      <c r="BN39" s="174">
        <f>IF(BN7&lt;='Inputs and Model Assumptions'!$D$5,BN12/BN38,0)</f>
        <v>0.21260721676132077</v>
      </c>
      <c r="BO39" s="174">
        <f>IF(BO7&lt;='Inputs and Model Assumptions'!$D$5,BO12/BO38,0)</f>
        <v>0.21260721676132077</v>
      </c>
      <c r="BP39" s="174">
        <f>IF(BP7&lt;='Inputs and Model Assumptions'!$D$5,BP12/BP38,0)</f>
        <v>0.21260721676132077</v>
      </c>
      <c r="BQ39" s="174">
        <f>IF(BQ7&lt;='Inputs and Model Assumptions'!$D$5,BQ12/BQ38,0)</f>
        <v>0.21260721676132077</v>
      </c>
      <c r="BR39" s="174">
        <f>IF(BR7&lt;='Inputs and Model Assumptions'!$D$5,BR12/BR38,0)</f>
        <v>0.21260721676132077</v>
      </c>
      <c r="BS39" s="174">
        <f>IF(BS7&lt;='Inputs and Model Assumptions'!$D$5,BS12/BS38,0)</f>
        <v>0.21260721676132077</v>
      </c>
      <c r="BT39" s="174">
        <f>IF(BT7&lt;='Inputs and Model Assumptions'!$D$5,BT12/BT38,0)</f>
        <v>0.21260721676132077</v>
      </c>
      <c r="BU39" s="174">
        <f>IF(BU7&lt;='Inputs and Model Assumptions'!$D$5,BU12/BU38,0)</f>
        <v>0.21260721676132077</v>
      </c>
      <c r="BV39" s="174">
        <f>IF(BV7&lt;='Inputs and Model Assumptions'!$D$5,BV12/BV38,0)</f>
        <v>0.21260721676132077</v>
      </c>
      <c r="BW39" s="174">
        <f>IF(BW7&lt;='Inputs and Model Assumptions'!$D$5,BW12/BW38,0)</f>
        <v>0.21260721676132077</v>
      </c>
      <c r="BX39" s="174">
        <f>IF(BX7&lt;='Inputs and Model Assumptions'!$D$5,BX12/BX38,0)</f>
        <v>0.21260721676132077</v>
      </c>
      <c r="BY39" s="174">
        <f>IF(BY7&lt;='Inputs and Model Assumptions'!$D$5,BY12/BY38,0)</f>
        <v>0.21260721676132077</v>
      </c>
      <c r="BZ39" s="174">
        <f>IF(BZ7&lt;='Inputs and Model Assumptions'!$D$5,BZ12/BZ38,0)</f>
        <v>0.21260721676132077</v>
      </c>
      <c r="CA39" s="174">
        <f>IF(CA7&lt;='Inputs and Model Assumptions'!$D$5,CA12/CA38,0)</f>
        <v>0.21260721676132077</v>
      </c>
      <c r="CB39" s="174">
        <f>IF(CB7&lt;='Inputs and Model Assumptions'!$D$5,CB12/CB38,0)</f>
        <v>0.21260721676132077</v>
      </c>
      <c r="CC39" s="174">
        <f>IF(CC7&lt;='Inputs and Model Assumptions'!$D$5,CC12/CC38,0)</f>
        <v>0.21260721676132077</v>
      </c>
      <c r="CD39" s="174">
        <f>IF(CD7&lt;='Inputs and Model Assumptions'!$D$5,CD12/CD38,0)</f>
        <v>0.21260721676132077</v>
      </c>
      <c r="CE39" s="174">
        <f>IF(CE7&lt;='Inputs and Model Assumptions'!$D$5,CE12/CE38,0)</f>
        <v>0.21260721676132077</v>
      </c>
      <c r="CF39" s="174">
        <f>IF(CF7&lt;='Inputs and Model Assumptions'!$D$5,CF12/CF38,0)</f>
        <v>0.21260721676132077</v>
      </c>
      <c r="CG39" s="174">
        <f>IF(CG7&lt;='Inputs and Model Assumptions'!$D$5,CG12/CG38,0)</f>
        <v>0.21260721676132077</v>
      </c>
      <c r="CH39" s="174">
        <f>IF(CH7&lt;='Inputs and Model Assumptions'!$D$5,CH12/CH38,0)</f>
        <v>0.21260721676132077</v>
      </c>
      <c r="CI39" s="174">
        <f>IF(CI7&lt;='Inputs and Model Assumptions'!$D$5,CI12/CI38,0)</f>
        <v>0.21260721676132077</v>
      </c>
      <c r="CJ39" s="174">
        <f>IF(CJ7&lt;='Inputs and Model Assumptions'!$D$5,CJ12/CJ38,0)</f>
        <v>0.21260721676132077</v>
      </c>
      <c r="CK39" s="174">
        <f>IF(CK7&lt;='Inputs and Model Assumptions'!$D$5,CK12/CK38,0)</f>
        <v>0.21260721676132077</v>
      </c>
      <c r="CL39" s="174">
        <f>IF(CL7&lt;='Inputs and Model Assumptions'!$D$5,CL12/CL38,0)</f>
        <v>0.21260721676132077</v>
      </c>
      <c r="CM39" s="174">
        <f>IF(CM7&lt;='Inputs and Model Assumptions'!$D$5,CM12/CM38,0)</f>
        <v>0.21260721676132077</v>
      </c>
      <c r="CN39" s="174">
        <f>IF(CN7&lt;='Inputs and Model Assumptions'!$D$5,CN12/CN38,0)</f>
        <v>0.21260721676132077</v>
      </c>
      <c r="CO39" s="174">
        <f>IF(CO7&lt;='Inputs and Model Assumptions'!$D$5,CO12/CO38,0)</f>
        <v>0.21260721676132077</v>
      </c>
      <c r="CP39" s="174">
        <f>IF(CP7&lt;='Inputs and Model Assumptions'!$D$5,CP12/CP38,0)</f>
        <v>0.21260721676132077</v>
      </c>
      <c r="CQ39" s="174">
        <f>IF(CQ7&lt;='Inputs and Model Assumptions'!$D$5,CQ12/CQ38,0)</f>
        <v>0.21260721676132077</v>
      </c>
      <c r="CR39" s="174">
        <f>IF(CR7&lt;='Inputs and Model Assumptions'!$D$5,CR12/CR38,0)</f>
        <v>0.21260721676132077</v>
      </c>
      <c r="CS39" s="174">
        <f>IF(CS7&lt;='Inputs and Model Assumptions'!$D$5,CS12/CS38,0)</f>
        <v>0.21260721676132077</v>
      </c>
      <c r="CT39" s="174">
        <f>IF(CT7&lt;='Inputs and Model Assumptions'!$D$5,CT12/CT38,0)</f>
        <v>0.21260721676132077</v>
      </c>
      <c r="CU39" s="174">
        <f>IF(CU7&lt;='Inputs and Model Assumptions'!$D$5,CU12/CU38,0)</f>
        <v>0.21260721676132077</v>
      </c>
      <c r="CV39" s="174">
        <f>IF(CV7&lt;='Inputs and Model Assumptions'!$D$5,CV12/CV38,0)</f>
        <v>0.21260721676132077</v>
      </c>
      <c r="CW39" s="174">
        <f>IF(CW7&lt;='Inputs and Model Assumptions'!$D$5,CW12/CW38,0)</f>
        <v>0.21260721676132077</v>
      </c>
      <c r="CX39" s="174">
        <f>IF(CX7&lt;='Inputs and Model Assumptions'!$D$5,CX12/CX38,0)</f>
        <v>0.21260721676132077</v>
      </c>
      <c r="CY39" s="174">
        <f>IF(CY7&lt;='Inputs and Model Assumptions'!$D$5,CY12/CY38,0)</f>
        <v>0.21260721676132077</v>
      </c>
      <c r="CZ39" s="174">
        <f>IF(CZ7&lt;='Inputs and Model Assumptions'!$D$5,CZ12/CZ38,0)</f>
        <v>0.21260721676132077</v>
      </c>
      <c r="DA39" s="174">
        <f>IF(DA7&lt;='Inputs and Model Assumptions'!$D$5,DA12/DA38,0)</f>
        <v>0.21260721676132077</v>
      </c>
      <c r="DB39" s="174">
        <f>IF(DB7&lt;='Inputs and Model Assumptions'!$D$5,DB12/DB38,0)</f>
        <v>0.21260721676132077</v>
      </c>
      <c r="DC39" s="174">
        <f>IF(DC7&lt;='Inputs and Model Assumptions'!$D$5,DC12/DC38,0)</f>
        <v>0.21260721676132077</v>
      </c>
      <c r="DD39" s="174">
        <f>IF(DD7&lt;='Inputs and Model Assumptions'!$D$5,DD12/DD38,0)</f>
        <v>0.21260721676132077</v>
      </c>
      <c r="DE39" s="174">
        <f>IF(DE7&lt;='Inputs and Model Assumptions'!$D$5,DE12/DE38,0)</f>
        <v>0.21260721676132077</v>
      </c>
      <c r="DF39" s="174">
        <f>IF(DF7&lt;='Inputs and Model Assumptions'!$D$5,DF12/DF38,0)</f>
        <v>0.21260721676132077</v>
      </c>
      <c r="DG39" s="174">
        <f>IF(DG7&lt;='Inputs and Model Assumptions'!$D$5,DG12/DG38,0)</f>
        <v>0.21260721676132077</v>
      </c>
      <c r="DH39" s="174">
        <f>IF(DH7&lt;='Inputs and Model Assumptions'!$D$5,DH12/DH38,0)</f>
        <v>0.21260721676132077</v>
      </c>
      <c r="DI39" s="174">
        <f>IF(DI7&lt;='Inputs and Model Assumptions'!$D$5,DI12/DI38,0)</f>
        <v>0.21260721676132077</v>
      </c>
      <c r="DJ39" s="174">
        <f>IF(DJ7&lt;='Inputs and Model Assumptions'!$D$5,DJ12/DJ38,0)</f>
        <v>1.2693586844716924</v>
      </c>
      <c r="DK39" s="174">
        <f>IF(DK7&lt;='Inputs and Model Assumptions'!$D$5,DK12/DK38,0)</f>
        <v>0</v>
      </c>
      <c r="DL39" s="174">
        <f>IF(DL7&lt;='Inputs and Model Assumptions'!$D$5,DL12/DL38,0)</f>
        <v>0</v>
      </c>
      <c r="DM39" s="174">
        <f>IF(DM7&lt;='Inputs and Model Assumptions'!$D$5,DM12/DM38,0)</f>
        <v>0</v>
      </c>
      <c r="DN39" s="174">
        <f>IF(DN7&lt;='Inputs and Model Assumptions'!$D$5,DN12/DN38,0)</f>
        <v>0</v>
      </c>
      <c r="DO39" s="174">
        <f>IF(DO7&lt;='Inputs and Model Assumptions'!$D$5,DO12/DO38,0)</f>
        <v>0</v>
      </c>
      <c r="DP39" s="174">
        <f>IF(DP7&lt;='Inputs and Model Assumptions'!$D$5,DP12/DP38,0)</f>
        <v>0</v>
      </c>
      <c r="DQ39" s="174">
        <f>IF(DQ7&lt;='Inputs and Model Assumptions'!$D$5,DQ12/DQ38,0)</f>
        <v>0</v>
      </c>
      <c r="DR39" s="174">
        <f>IF(DR7&lt;='Inputs and Model Assumptions'!$D$5,DR12/DR38,0)</f>
        <v>0</v>
      </c>
      <c r="DS39" s="174">
        <f>IF(DS7&lt;='Inputs and Model Assumptions'!$D$5,DS12/DS38,0)</f>
        <v>0</v>
      </c>
      <c r="DT39" s="174">
        <f>IF(DT7&lt;='Inputs and Model Assumptions'!$D$5,DT12/DT38,0)</f>
        <v>0</v>
      </c>
    </row>
    <row r="40" spans="2:124" s="418" customFormat="1" x14ac:dyDescent="0.2"/>
    <row r="41" spans="2:124" s="418" customFormat="1" x14ac:dyDescent="0.2"/>
    <row r="42" spans="2:124" s="418" customFormat="1" x14ac:dyDescent="0.2"/>
    <row r="43" spans="2:124" s="418" customFormat="1" x14ac:dyDescent="0.2"/>
    <row r="44" spans="2:124" s="418" customFormat="1" x14ac:dyDescent="0.2"/>
    <row r="45" spans="2:124" s="418" customFormat="1" x14ac:dyDescent="0.2"/>
    <row r="46" spans="2:124" s="252" customFormat="1" ht="15.5" customHeight="1" x14ac:dyDescent="0.2"/>
    <row r="47" spans="2:124" s="418" customFormat="1" x14ac:dyDescent="0.2"/>
    <row r="48" spans="2:124" s="418" customFormat="1" x14ac:dyDescent="0.2"/>
    <row r="49" s="418" customFormat="1" x14ac:dyDescent="0.2"/>
    <row r="50" s="418" customFormat="1" x14ac:dyDescent="0.2"/>
    <row r="51" s="418" customFormat="1" x14ac:dyDescent="0.2"/>
    <row r="52" s="418" customFormat="1" x14ac:dyDescent="0.2"/>
    <row r="53" s="418" customFormat="1" x14ac:dyDescent="0.2"/>
    <row r="54" s="418" customFormat="1" x14ac:dyDescent="0.2"/>
    <row r="55" s="418" customFormat="1" x14ac:dyDescent="0.2"/>
    <row r="56" s="418" customFormat="1" x14ac:dyDescent="0.2"/>
    <row r="57" s="418" customFormat="1" x14ac:dyDescent="0.2"/>
    <row r="58" s="418" customFormat="1" x14ac:dyDescent="0.2"/>
    <row r="59" s="418" customFormat="1" x14ac:dyDescent="0.2"/>
    <row r="60" s="418" customFormat="1" x14ac:dyDescent="0.2"/>
    <row r="61" s="418" customFormat="1" x14ac:dyDescent="0.2"/>
    <row r="62" s="418" customFormat="1" x14ac:dyDescent="0.2"/>
    <row r="63" s="418" customFormat="1" x14ac:dyDescent="0.2"/>
    <row r="64" s="418" customFormat="1" x14ac:dyDescent="0.2"/>
    <row r="65" s="418" customFormat="1" x14ac:dyDescent="0.2"/>
    <row r="66" s="418" customFormat="1" x14ac:dyDescent="0.2"/>
    <row r="67" s="418" customFormat="1" x14ac:dyDescent="0.2"/>
  </sheetData>
  <sheetProtection algorithmName="SHA-512" hashValue="aszj8qAGvjzmfv5fFNRa/BD6iS6O9h/+R/RuatpE6Jc7zwMGZCsGaU81s02hMqfNbGj7v1zz+xxTI+JdGHAyhA==" saltValue="qW8+IrgfJ3J6Fzz1Q0BbGw==" spinCount="100000" sheet="1" objects="1" scenarios="1"/>
  <mergeCells count="2">
    <mergeCell ref="C6:C7"/>
    <mergeCell ref="A9:A31"/>
  </mergeCells>
  <conditionalFormatting sqref="C9:C26">
    <cfRule type="cellIs" dxfId="276" priority="524" operator="lessThan">
      <formula>0</formula>
    </cfRule>
    <cfRule type="cellIs" dxfId="275" priority="525" operator="greaterThan">
      <formula>0</formula>
    </cfRule>
  </conditionalFormatting>
  <conditionalFormatting sqref="C9:C26">
    <cfRule type="cellIs" dxfId="274" priority="512" operator="equal">
      <formula>0</formula>
    </cfRule>
  </conditionalFormatting>
  <conditionalFormatting sqref="D39 D38:DT38 D8:DT28">
    <cfRule type="cellIs" dxfId="273" priority="509" operator="equal">
      <formula>0</formula>
    </cfRule>
    <cfRule type="cellIs" dxfId="272" priority="510" operator="lessThan">
      <formula>0</formula>
    </cfRule>
    <cfRule type="cellIs" dxfId="271" priority="511" operator="greaterThan">
      <formula>0</formula>
    </cfRule>
  </conditionalFormatting>
  <conditionalFormatting sqref="C29:C31">
    <cfRule type="cellIs" dxfId="270" priority="498" operator="lessThan">
      <formula>0</formula>
    </cfRule>
    <cfRule type="cellIs" dxfId="269" priority="499" operator="greaterThan">
      <formula>0</formula>
    </cfRule>
  </conditionalFormatting>
  <conditionalFormatting sqref="C29:C31">
    <cfRule type="cellIs" dxfId="268" priority="497" operator="equal">
      <formula>0</formula>
    </cfRule>
  </conditionalFormatting>
  <conditionalFormatting sqref="D29:DT31">
    <cfRule type="cellIs" dxfId="267" priority="494" operator="equal">
      <formula>0</formula>
    </cfRule>
    <cfRule type="cellIs" dxfId="266" priority="495" operator="lessThan">
      <formula>0</formula>
    </cfRule>
    <cfRule type="cellIs" dxfId="265" priority="496" operator="greaterThan">
      <formula>0</formula>
    </cfRule>
  </conditionalFormatting>
  <conditionalFormatting sqref="C34">
    <cfRule type="cellIs" dxfId="264" priority="481" operator="equal">
      <formula>0</formula>
    </cfRule>
  </conditionalFormatting>
  <conditionalFormatting sqref="C34">
    <cfRule type="cellIs" dxfId="263" priority="482" operator="lessThan">
      <formula>0</formula>
    </cfRule>
    <cfRule type="cellIs" dxfId="262" priority="483" operator="greaterThan">
      <formula>0</formula>
    </cfRule>
  </conditionalFormatting>
  <conditionalFormatting sqref="C38">
    <cfRule type="cellIs" dxfId="261" priority="477" operator="lessThan">
      <formula>0</formula>
    </cfRule>
    <cfRule type="cellIs" dxfId="260" priority="478" operator="greaterThan">
      <formula>0</formula>
    </cfRule>
  </conditionalFormatting>
  <conditionalFormatting sqref="C38">
    <cfRule type="cellIs" dxfId="259" priority="476" operator="equal">
      <formula>0</formula>
    </cfRule>
  </conditionalFormatting>
  <conditionalFormatting sqref="D39 D38:DT38 E9:DT10">
    <cfRule type="cellIs" dxfId="258" priority="475" operator="lessThan">
      <formula>0</formula>
    </cfRule>
  </conditionalFormatting>
  <conditionalFormatting sqref="D8:DT31">
    <cfRule type="cellIs" dxfId="257" priority="435" operator="lessThan">
      <formula>0</formula>
    </cfRule>
    <cfRule type="cellIs" dxfId="256" priority="436" operator="lessThan">
      <formula>0</formula>
    </cfRule>
    <cfRule type="cellIs" dxfId="255" priority="437" operator="greaterThan">
      <formula>0</formula>
    </cfRule>
  </conditionalFormatting>
  <conditionalFormatting sqref="C8">
    <cfRule type="cellIs" dxfId="254" priority="31" operator="lessThan">
      <formula>0</formula>
    </cfRule>
    <cfRule type="cellIs" dxfId="253" priority="32" operator="greaterThan">
      <formula>0</formula>
    </cfRule>
  </conditionalFormatting>
  <conditionalFormatting sqref="C8">
    <cfRule type="cellIs" dxfId="252" priority="30" operator="equal">
      <formula>0</formula>
    </cfRule>
  </conditionalFormatting>
  <conditionalFormatting sqref="C28">
    <cfRule type="cellIs" dxfId="251" priority="13" operator="lessThan">
      <formula>0</formula>
    </cfRule>
    <cfRule type="cellIs" dxfId="250" priority="14" operator="greaterThan">
      <formula>0</formula>
    </cfRule>
  </conditionalFormatting>
  <conditionalFormatting sqref="C28">
    <cfRule type="cellIs" dxfId="249" priority="12" operator="equal">
      <formula>0</formula>
    </cfRule>
  </conditionalFormatting>
  <conditionalFormatting sqref="C27">
    <cfRule type="cellIs" dxfId="248" priority="10" operator="lessThan">
      <formula>0</formula>
    </cfRule>
    <cfRule type="cellIs" dxfId="247" priority="11" operator="greaterThan">
      <formula>0</formula>
    </cfRule>
  </conditionalFormatting>
  <conditionalFormatting sqref="C27">
    <cfRule type="cellIs" dxfId="246" priority="9" operator="equal">
      <formula>0</formula>
    </cfRule>
  </conditionalFormatting>
  <conditionalFormatting sqref="E21:DT21">
    <cfRule type="cellIs" dxfId="245" priority="8" operator="lessThan">
      <formula>0</formula>
    </cfRule>
  </conditionalFormatting>
  <conditionalFormatting sqref="E21:DT21">
    <cfRule type="cellIs" dxfId="244" priority="7" operator="lessThan">
      <formula>0</formula>
    </cfRule>
  </conditionalFormatting>
  <conditionalFormatting sqref="C36">
    <cfRule type="cellIs" dxfId="243" priority="1" operator="equal">
      <formula>0</formula>
    </cfRule>
  </conditionalFormatting>
  <conditionalFormatting sqref="C36">
    <cfRule type="cellIs" dxfId="242" priority="2" operator="lessThan">
      <formula>0</formula>
    </cfRule>
    <cfRule type="cellIs" dxfId="241" priority="3" operator="greaterThan">
      <formula>0</formula>
    </cfRule>
  </conditionalFormatting>
  <pageMargins left="0.75" right="0.75" top="1" bottom="1" header="0.5" footer="0.5"/>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5DF6-E4D0-2844-9C46-BD3BF9239B44}">
  <dimension ref="A1:FJ228"/>
  <sheetViews>
    <sheetView topLeftCell="A33" zoomScale="58" zoomScaleNormal="100" workbookViewId="0">
      <selection activeCell="A33" sqref="A1:XFD1048576"/>
    </sheetView>
  </sheetViews>
  <sheetFormatPr baseColWidth="10" defaultColWidth="11" defaultRowHeight="16" x14ac:dyDescent="0.2"/>
  <cols>
    <col min="2" max="2" width="49.33203125" customWidth="1"/>
    <col min="3" max="8" width="15.33203125" customWidth="1"/>
    <col min="10" max="10" width="13" customWidth="1"/>
  </cols>
  <sheetData>
    <row r="1" spans="1:166" s="54" customFormat="1" ht="37.5" customHeight="1" x14ac:dyDescent="0.2">
      <c r="A1" s="53" t="s">
        <v>73</v>
      </c>
    </row>
    <row r="2" spans="1:166" s="141" customFormat="1" ht="15.5" customHeight="1" x14ac:dyDescent="0.2">
      <c r="A2" s="137"/>
      <c r="B2" s="138" t="s">
        <v>56</v>
      </c>
      <c r="C2" s="139"/>
      <c r="D2" s="64" t="s">
        <v>54</v>
      </c>
      <c r="E2" s="65">
        <f>DATE(YEAR('Inputs and Model Assumptions'!D4),MONTH(1),DAY(1))</f>
        <v>44197</v>
      </c>
      <c r="F2" s="65">
        <f t="shared" ref="F2:AK2" si="0">DATE(YEAR(E2),MONTH(E2)+1,DAY(1))</f>
        <v>44228</v>
      </c>
      <c r="G2" s="65">
        <f t="shared" si="0"/>
        <v>44256</v>
      </c>
      <c r="H2" s="65">
        <f t="shared" si="0"/>
        <v>44287</v>
      </c>
      <c r="I2" s="65">
        <f t="shared" si="0"/>
        <v>44317</v>
      </c>
      <c r="J2" s="65">
        <f t="shared" si="0"/>
        <v>44348</v>
      </c>
      <c r="K2" s="65">
        <f t="shared" si="0"/>
        <v>44378</v>
      </c>
      <c r="L2" s="65">
        <f t="shared" si="0"/>
        <v>44409</v>
      </c>
      <c r="M2" s="65">
        <f t="shared" si="0"/>
        <v>44440</v>
      </c>
      <c r="N2" s="65">
        <f t="shared" si="0"/>
        <v>44470</v>
      </c>
      <c r="O2" s="65">
        <f t="shared" si="0"/>
        <v>44501</v>
      </c>
      <c r="P2" s="65">
        <f t="shared" si="0"/>
        <v>44531</v>
      </c>
      <c r="Q2" s="65">
        <f t="shared" si="0"/>
        <v>44562</v>
      </c>
      <c r="R2" s="65">
        <f t="shared" si="0"/>
        <v>44593</v>
      </c>
      <c r="S2" s="65">
        <f t="shared" si="0"/>
        <v>44621</v>
      </c>
      <c r="T2" s="65">
        <f t="shared" si="0"/>
        <v>44652</v>
      </c>
      <c r="U2" s="65">
        <f t="shared" si="0"/>
        <v>44682</v>
      </c>
      <c r="V2" s="65">
        <f t="shared" si="0"/>
        <v>44713</v>
      </c>
      <c r="W2" s="65">
        <f t="shared" si="0"/>
        <v>44743</v>
      </c>
      <c r="X2" s="65">
        <f t="shared" si="0"/>
        <v>44774</v>
      </c>
      <c r="Y2" s="65">
        <f t="shared" si="0"/>
        <v>44805</v>
      </c>
      <c r="Z2" s="65">
        <f t="shared" si="0"/>
        <v>44835</v>
      </c>
      <c r="AA2" s="65">
        <f t="shared" si="0"/>
        <v>44866</v>
      </c>
      <c r="AB2" s="65">
        <f t="shared" si="0"/>
        <v>44896</v>
      </c>
      <c r="AC2" s="65">
        <f t="shared" si="0"/>
        <v>44927</v>
      </c>
      <c r="AD2" s="65">
        <f t="shared" si="0"/>
        <v>44958</v>
      </c>
      <c r="AE2" s="65">
        <f t="shared" si="0"/>
        <v>44986</v>
      </c>
      <c r="AF2" s="65">
        <f t="shared" si="0"/>
        <v>45017</v>
      </c>
      <c r="AG2" s="65">
        <f t="shared" si="0"/>
        <v>45047</v>
      </c>
      <c r="AH2" s="65">
        <f t="shared" si="0"/>
        <v>45078</v>
      </c>
      <c r="AI2" s="65">
        <f t="shared" si="0"/>
        <v>45108</v>
      </c>
      <c r="AJ2" s="65">
        <f t="shared" si="0"/>
        <v>45139</v>
      </c>
      <c r="AK2" s="65">
        <f t="shared" si="0"/>
        <v>45170</v>
      </c>
      <c r="AL2" s="65">
        <f t="shared" ref="AL2:BQ2" si="1">DATE(YEAR(AK2),MONTH(AK2)+1,DAY(1))</f>
        <v>45200</v>
      </c>
      <c r="AM2" s="65">
        <f t="shared" si="1"/>
        <v>45231</v>
      </c>
      <c r="AN2" s="65">
        <f t="shared" si="1"/>
        <v>45261</v>
      </c>
      <c r="AO2" s="65">
        <f t="shared" si="1"/>
        <v>45292</v>
      </c>
      <c r="AP2" s="65">
        <f t="shared" si="1"/>
        <v>45323</v>
      </c>
      <c r="AQ2" s="65">
        <f t="shared" si="1"/>
        <v>45352</v>
      </c>
      <c r="AR2" s="65">
        <f t="shared" si="1"/>
        <v>45383</v>
      </c>
      <c r="AS2" s="65">
        <f t="shared" si="1"/>
        <v>45413</v>
      </c>
      <c r="AT2" s="65">
        <f t="shared" si="1"/>
        <v>45444</v>
      </c>
      <c r="AU2" s="65">
        <f t="shared" si="1"/>
        <v>45474</v>
      </c>
      <c r="AV2" s="65">
        <f t="shared" si="1"/>
        <v>45505</v>
      </c>
      <c r="AW2" s="65">
        <f t="shared" si="1"/>
        <v>45536</v>
      </c>
      <c r="AX2" s="65">
        <f t="shared" si="1"/>
        <v>45566</v>
      </c>
      <c r="AY2" s="65">
        <f t="shared" si="1"/>
        <v>45597</v>
      </c>
      <c r="AZ2" s="65">
        <f t="shared" si="1"/>
        <v>45627</v>
      </c>
      <c r="BA2" s="65">
        <f t="shared" si="1"/>
        <v>45658</v>
      </c>
      <c r="BB2" s="65">
        <f t="shared" si="1"/>
        <v>45689</v>
      </c>
      <c r="BC2" s="65">
        <f t="shared" si="1"/>
        <v>45717</v>
      </c>
      <c r="BD2" s="65">
        <f t="shared" si="1"/>
        <v>45748</v>
      </c>
      <c r="BE2" s="65">
        <f t="shared" si="1"/>
        <v>45778</v>
      </c>
      <c r="BF2" s="65">
        <f t="shared" si="1"/>
        <v>45809</v>
      </c>
      <c r="BG2" s="65">
        <f t="shared" si="1"/>
        <v>45839</v>
      </c>
      <c r="BH2" s="65">
        <f t="shared" si="1"/>
        <v>45870</v>
      </c>
      <c r="BI2" s="65">
        <f t="shared" si="1"/>
        <v>45901</v>
      </c>
      <c r="BJ2" s="65">
        <f t="shared" si="1"/>
        <v>45931</v>
      </c>
      <c r="BK2" s="65">
        <f t="shared" si="1"/>
        <v>45962</v>
      </c>
      <c r="BL2" s="65">
        <f t="shared" si="1"/>
        <v>45992</v>
      </c>
      <c r="BM2" s="65">
        <f t="shared" si="1"/>
        <v>46023</v>
      </c>
      <c r="BN2" s="65">
        <f t="shared" si="1"/>
        <v>46054</v>
      </c>
      <c r="BO2" s="65">
        <f t="shared" si="1"/>
        <v>46082</v>
      </c>
      <c r="BP2" s="65">
        <f t="shared" si="1"/>
        <v>46113</v>
      </c>
      <c r="BQ2" s="65">
        <f t="shared" si="1"/>
        <v>46143</v>
      </c>
      <c r="BR2" s="65">
        <f t="shared" ref="BR2:CW2" si="2">DATE(YEAR(BQ2),MONTH(BQ2)+1,DAY(1))</f>
        <v>46174</v>
      </c>
      <c r="BS2" s="65">
        <f t="shared" si="2"/>
        <v>46204</v>
      </c>
      <c r="BT2" s="65">
        <f t="shared" si="2"/>
        <v>46235</v>
      </c>
      <c r="BU2" s="65">
        <f t="shared" si="2"/>
        <v>46266</v>
      </c>
      <c r="BV2" s="65">
        <f t="shared" si="2"/>
        <v>46296</v>
      </c>
      <c r="BW2" s="65">
        <f t="shared" si="2"/>
        <v>46327</v>
      </c>
      <c r="BX2" s="65">
        <f t="shared" si="2"/>
        <v>46357</v>
      </c>
      <c r="BY2" s="65">
        <f t="shared" si="2"/>
        <v>46388</v>
      </c>
      <c r="BZ2" s="65">
        <f t="shared" si="2"/>
        <v>46419</v>
      </c>
      <c r="CA2" s="65">
        <f t="shared" si="2"/>
        <v>46447</v>
      </c>
      <c r="CB2" s="65">
        <f t="shared" si="2"/>
        <v>46478</v>
      </c>
      <c r="CC2" s="65">
        <f t="shared" si="2"/>
        <v>46508</v>
      </c>
      <c r="CD2" s="65">
        <f t="shared" si="2"/>
        <v>46539</v>
      </c>
      <c r="CE2" s="65">
        <f t="shared" si="2"/>
        <v>46569</v>
      </c>
      <c r="CF2" s="65">
        <f t="shared" si="2"/>
        <v>46600</v>
      </c>
      <c r="CG2" s="65">
        <f t="shared" si="2"/>
        <v>46631</v>
      </c>
      <c r="CH2" s="65">
        <f t="shared" si="2"/>
        <v>46661</v>
      </c>
      <c r="CI2" s="65">
        <f t="shared" si="2"/>
        <v>46692</v>
      </c>
      <c r="CJ2" s="65">
        <f t="shared" si="2"/>
        <v>46722</v>
      </c>
      <c r="CK2" s="65">
        <f t="shared" si="2"/>
        <v>46753</v>
      </c>
      <c r="CL2" s="65">
        <f t="shared" si="2"/>
        <v>46784</v>
      </c>
      <c r="CM2" s="65">
        <f t="shared" si="2"/>
        <v>46813</v>
      </c>
      <c r="CN2" s="65">
        <f t="shared" si="2"/>
        <v>46844</v>
      </c>
      <c r="CO2" s="65">
        <f t="shared" si="2"/>
        <v>46874</v>
      </c>
      <c r="CP2" s="65">
        <f t="shared" si="2"/>
        <v>46905</v>
      </c>
      <c r="CQ2" s="65">
        <f t="shared" si="2"/>
        <v>46935</v>
      </c>
      <c r="CR2" s="65">
        <f t="shared" si="2"/>
        <v>46966</v>
      </c>
      <c r="CS2" s="65">
        <f t="shared" si="2"/>
        <v>46997</v>
      </c>
      <c r="CT2" s="65">
        <f t="shared" si="2"/>
        <v>47027</v>
      </c>
      <c r="CU2" s="65">
        <f t="shared" si="2"/>
        <v>47058</v>
      </c>
      <c r="CV2" s="65">
        <f t="shared" si="2"/>
        <v>47088</v>
      </c>
      <c r="CW2" s="65">
        <f t="shared" si="2"/>
        <v>47119</v>
      </c>
      <c r="CX2" s="65">
        <f t="shared" ref="CX2:DT2" si="3">DATE(YEAR(CW2),MONTH(CW2)+1,DAY(1))</f>
        <v>47150</v>
      </c>
      <c r="CY2" s="65">
        <f t="shared" si="3"/>
        <v>47178</v>
      </c>
      <c r="CZ2" s="65">
        <f t="shared" si="3"/>
        <v>47209</v>
      </c>
      <c r="DA2" s="65">
        <f t="shared" si="3"/>
        <v>47239</v>
      </c>
      <c r="DB2" s="65">
        <f t="shared" si="3"/>
        <v>47270</v>
      </c>
      <c r="DC2" s="65">
        <f t="shared" si="3"/>
        <v>47300</v>
      </c>
      <c r="DD2" s="65">
        <f t="shared" si="3"/>
        <v>47331</v>
      </c>
      <c r="DE2" s="65">
        <f t="shared" si="3"/>
        <v>47362</v>
      </c>
      <c r="DF2" s="65">
        <f t="shared" si="3"/>
        <v>47392</v>
      </c>
      <c r="DG2" s="65">
        <f t="shared" si="3"/>
        <v>47423</v>
      </c>
      <c r="DH2" s="65">
        <f t="shared" si="3"/>
        <v>47453</v>
      </c>
      <c r="DI2" s="65">
        <f t="shared" si="3"/>
        <v>47484</v>
      </c>
      <c r="DJ2" s="65">
        <f t="shared" si="3"/>
        <v>47515</v>
      </c>
      <c r="DK2" s="65">
        <f t="shared" si="3"/>
        <v>47543</v>
      </c>
      <c r="DL2" s="65">
        <f t="shared" si="3"/>
        <v>47574</v>
      </c>
      <c r="DM2" s="65">
        <f t="shared" si="3"/>
        <v>47604</v>
      </c>
      <c r="DN2" s="65">
        <f t="shared" si="3"/>
        <v>47635</v>
      </c>
      <c r="DO2" s="65">
        <f t="shared" si="3"/>
        <v>47665</v>
      </c>
      <c r="DP2" s="65">
        <f t="shared" si="3"/>
        <v>47696</v>
      </c>
      <c r="DQ2" s="65">
        <f t="shared" si="3"/>
        <v>47727</v>
      </c>
      <c r="DR2" s="65">
        <f t="shared" si="3"/>
        <v>47757</v>
      </c>
      <c r="DS2" s="65">
        <f t="shared" si="3"/>
        <v>47788</v>
      </c>
      <c r="DT2" s="65">
        <f t="shared" si="3"/>
        <v>47818</v>
      </c>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row>
    <row r="3" spans="1:166" s="141" customFormat="1" ht="15.5" customHeight="1" x14ac:dyDescent="0.2">
      <c r="A3" s="142"/>
      <c r="B3" s="138" t="s">
        <v>57</v>
      </c>
      <c r="C3" s="6"/>
      <c r="D3" s="6"/>
      <c r="E3" s="65">
        <f t="shared" ref="E3:AJ3" si="4">DATE(YEAR(E2),MONTH(E2)+1,DAY(1)-1)</f>
        <v>44227</v>
      </c>
      <c r="F3" s="65">
        <f t="shared" si="4"/>
        <v>44255</v>
      </c>
      <c r="G3" s="65">
        <f t="shared" si="4"/>
        <v>44286</v>
      </c>
      <c r="H3" s="65">
        <f t="shared" si="4"/>
        <v>44316</v>
      </c>
      <c r="I3" s="65">
        <f t="shared" si="4"/>
        <v>44347</v>
      </c>
      <c r="J3" s="65">
        <f t="shared" si="4"/>
        <v>44377</v>
      </c>
      <c r="K3" s="65">
        <f t="shared" si="4"/>
        <v>44408</v>
      </c>
      <c r="L3" s="65">
        <f t="shared" si="4"/>
        <v>44439</v>
      </c>
      <c r="M3" s="65">
        <f t="shared" si="4"/>
        <v>44469</v>
      </c>
      <c r="N3" s="65">
        <f t="shared" si="4"/>
        <v>44500</v>
      </c>
      <c r="O3" s="65">
        <f t="shared" si="4"/>
        <v>44530</v>
      </c>
      <c r="P3" s="65">
        <f t="shared" si="4"/>
        <v>44561</v>
      </c>
      <c r="Q3" s="65">
        <f t="shared" si="4"/>
        <v>44592</v>
      </c>
      <c r="R3" s="65">
        <f t="shared" si="4"/>
        <v>44620</v>
      </c>
      <c r="S3" s="65">
        <f t="shared" si="4"/>
        <v>44651</v>
      </c>
      <c r="T3" s="65">
        <f t="shared" si="4"/>
        <v>44681</v>
      </c>
      <c r="U3" s="65">
        <f t="shared" si="4"/>
        <v>44712</v>
      </c>
      <c r="V3" s="65">
        <f t="shared" si="4"/>
        <v>44742</v>
      </c>
      <c r="W3" s="65">
        <f t="shared" si="4"/>
        <v>44773</v>
      </c>
      <c r="X3" s="65">
        <f t="shared" si="4"/>
        <v>44804</v>
      </c>
      <c r="Y3" s="65">
        <f t="shared" si="4"/>
        <v>44834</v>
      </c>
      <c r="Z3" s="65">
        <f t="shared" si="4"/>
        <v>44865</v>
      </c>
      <c r="AA3" s="65">
        <f t="shared" si="4"/>
        <v>44895</v>
      </c>
      <c r="AB3" s="65">
        <f t="shared" si="4"/>
        <v>44926</v>
      </c>
      <c r="AC3" s="65">
        <f t="shared" si="4"/>
        <v>44957</v>
      </c>
      <c r="AD3" s="65">
        <f t="shared" si="4"/>
        <v>44985</v>
      </c>
      <c r="AE3" s="65">
        <f t="shared" si="4"/>
        <v>45016</v>
      </c>
      <c r="AF3" s="65">
        <f t="shared" si="4"/>
        <v>45046</v>
      </c>
      <c r="AG3" s="65">
        <f t="shared" si="4"/>
        <v>45077</v>
      </c>
      <c r="AH3" s="65">
        <f t="shared" si="4"/>
        <v>45107</v>
      </c>
      <c r="AI3" s="65">
        <f t="shared" si="4"/>
        <v>45138</v>
      </c>
      <c r="AJ3" s="65">
        <f t="shared" si="4"/>
        <v>45169</v>
      </c>
      <c r="AK3" s="65">
        <f t="shared" ref="AK3:BP3" si="5">DATE(YEAR(AK2),MONTH(AK2)+1,DAY(1)-1)</f>
        <v>45199</v>
      </c>
      <c r="AL3" s="65">
        <f t="shared" si="5"/>
        <v>45230</v>
      </c>
      <c r="AM3" s="65">
        <f t="shared" si="5"/>
        <v>45260</v>
      </c>
      <c r="AN3" s="65">
        <f t="shared" si="5"/>
        <v>45291</v>
      </c>
      <c r="AO3" s="65">
        <f t="shared" si="5"/>
        <v>45322</v>
      </c>
      <c r="AP3" s="65">
        <f t="shared" si="5"/>
        <v>45351</v>
      </c>
      <c r="AQ3" s="65">
        <f t="shared" si="5"/>
        <v>45382</v>
      </c>
      <c r="AR3" s="65">
        <f t="shared" si="5"/>
        <v>45412</v>
      </c>
      <c r="AS3" s="65">
        <f t="shared" si="5"/>
        <v>45443</v>
      </c>
      <c r="AT3" s="65">
        <f t="shared" si="5"/>
        <v>45473</v>
      </c>
      <c r="AU3" s="65">
        <f t="shared" si="5"/>
        <v>45504</v>
      </c>
      <c r="AV3" s="65">
        <f t="shared" si="5"/>
        <v>45535</v>
      </c>
      <c r="AW3" s="65">
        <f t="shared" si="5"/>
        <v>45565</v>
      </c>
      <c r="AX3" s="65">
        <f t="shared" si="5"/>
        <v>45596</v>
      </c>
      <c r="AY3" s="65">
        <f t="shared" si="5"/>
        <v>45626</v>
      </c>
      <c r="AZ3" s="65">
        <f t="shared" si="5"/>
        <v>45657</v>
      </c>
      <c r="BA3" s="65">
        <f t="shared" si="5"/>
        <v>45688</v>
      </c>
      <c r="BB3" s="65">
        <f t="shared" si="5"/>
        <v>45716</v>
      </c>
      <c r="BC3" s="65">
        <f t="shared" si="5"/>
        <v>45747</v>
      </c>
      <c r="BD3" s="65">
        <f t="shared" si="5"/>
        <v>45777</v>
      </c>
      <c r="BE3" s="65">
        <f t="shared" si="5"/>
        <v>45808</v>
      </c>
      <c r="BF3" s="65">
        <f t="shared" si="5"/>
        <v>45838</v>
      </c>
      <c r="BG3" s="65">
        <f t="shared" si="5"/>
        <v>45869</v>
      </c>
      <c r="BH3" s="65">
        <f t="shared" si="5"/>
        <v>45900</v>
      </c>
      <c r="BI3" s="65">
        <f t="shared" si="5"/>
        <v>45930</v>
      </c>
      <c r="BJ3" s="65">
        <f t="shared" si="5"/>
        <v>45961</v>
      </c>
      <c r="BK3" s="65">
        <f t="shared" si="5"/>
        <v>45991</v>
      </c>
      <c r="BL3" s="65">
        <f t="shared" si="5"/>
        <v>46022</v>
      </c>
      <c r="BM3" s="65">
        <f t="shared" si="5"/>
        <v>46053</v>
      </c>
      <c r="BN3" s="65">
        <f t="shared" si="5"/>
        <v>46081</v>
      </c>
      <c r="BO3" s="65">
        <f t="shared" si="5"/>
        <v>46112</v>
      </c>
      <c r="BP3" s="65">
        <f t="shared" si="5"/>
        <v>46142</v>
      </c>
      <c r="BQ3" s="65">
        <f t="shared" ref="BQ3:CV3" si="6">DATE(YEAR(BQ2),MONTH(BQ2)+1,DAY(1)-1)</f>
        <v>46173</v>
      </c>
      <c r="BR3" s="65">
        <f t="shared" si="6"/>
        <v>46203</v>
      </c>
      <c r="BS3" s="65">
        <f t="shared" si="6"/>
        <v>46234</v>
      </c>
      <c r="BT3" s="65">
        <f t="shared" si="6"/>
        <v>46265</v>
      </c>
      <c r="BU3" s="65">
        <f t="shared" si="6"/>
        <v>46295</v>
      </c>
      <c r="BV3" s="65">
        <f t="shared" si="6"/>
        <v>46326</v>
      </c>
      <c r="BW3" s="65">
        <f t="shared" si="6"/>
        <v>46356</v>
      </c>
      <c r="BX3" s="65">
        <f t="shared" si="6"/>
        <v>46387</v>
      </c>
      <c r="BY3" s="65">
        <f t="shared" si="6"/>
        <v>46418</v>
      </c>
      <c r="BZ3" s="65">
        <f t="shared" si="6"/>
        <v>46446</v>
      </c>
      <c r="CA3" s="65">
        <f t="shared" si="6"/>
        <v>46477</v>
      </c>
      <c r="CB3" s="65">
        <f t="shared" si="6"/>
        <v>46507</v>
      </c>
      <c r="CC3" s="65">
        <f t="shared" si="6"/>
        <v>46538</v>
      </c>
      <c r="CD3" s="65">
        <f t="shared" si="6"/>
        <v>46568</v>
      </c>
      <c r="CE3" s="65">
        <f t="shared" si="6"/>
        <v>46599</v>
      </c>
      <c r="CF3" s="65">
        <f t="shared" si="6"/>
        <v>46630</v>
      </c>
      <c r="CG3" s="65">
        <f t="shared" si="6"/>
        <v>46660</v>
      </c>
      <c r="CH3" s="65">
        <f t="shared" si="6"/>
        <v>46691</v>
      </c>
      <c r="CI3" s="65">
        <f t="shared" si="6"/>
        <v>46721</v>
      </c>
      <c r="CJ3" s="65">
        <f t="shared" si="6"/>
        <v>46752</v>
      </c>
      <c r="CK3" s="65">
        <f t="shared" si="6"/>
        <v>46783</v>
      </c>
      <c r="CL3" s="65">
        <f t="shared" si="6"/>
        <v>46812</v>
      </c>
      <c r="CM3" s="65">
        <f t="shared" si="6"/>
        <v>46843</v>
      </c>
      <c r="CN3" s="65">
        <f t="shared" si="6"/>
        <v>46873</v>
      </c>
      <c r="CO3" s="65">
        <f t="shared" si="6"/>
        <v>46904</v>
      </c>
      <c r="CP3" s="65">
        <f t="shared" si="6"/>
        <v>46934</v>
      </c>
      <c r="CQ3" s="65">
        <f t="shared" si="6"/>
        <v>46965</v>
      </c>
      <c r="CR3" s="65">
        <f t="shared" si="6"/>
        <v>46996</v>
      </c>
      <c r="CS3" s="65">
        <f t="shared" si="6"/>
        <v>47026</v>
      </c>
      <c r="CT3" s="65">
        <f t="shared" si="6"/>
        <v>47057</v>
      </c>
      <c r="CU3" s="65">
        <f t="shared" si="6"/>
        <v>47087</v>
      </c>
      <c r="CV3" s="65">
        <f t="shared" si="6"/>
        <v>47118</v>
      </c>
      <c r="CW3" s="65">
        <f t="shared" ref="CW3:DT3" si="7">DATE(YEAR(CW2),MONTH(CW2)+1,DAY(1)-1)</f>
        <v>47149</v>
      </c>
      <c r="CX3" s="65">
        <f t="shared" si="7"/>
        <v>47177</v>
      </c>
      <c r="CY3" s="65">
        <f t="shared" si="7"/>
        <v>47208</v>
      </c>
      <c r="CZ3" s="65">
        <f t="shared" si="7"/>
        <v>47238</v>
      </c>
      <c r="DA3" s="65">
        <f t="shared" si="7"/>
        <v>47269</v>
      </c>
      <c r="DB3" s="65">
        <f t="shared" si="7"/>
        <v>47299</v>
      </c>
      <c r="DC3" s="65">
        <f t="shared" si="7"/>
        <v>47330</v>
      </c>
      <c r="DD3" s="65">
        <f t="shared" si="7"/>
        <v>47361</v>
      </c>
      <c r="DE3" s="65">
        <f t="shared" si="7"/>
        <v>47391</v>
      </c>
      <c r="DF3" s="65">
        <f t="shared" si="7"/>
        <v>47422</v>
      </c>
      <c r="DG3" s="65">
        <f t="shared" si="7"/>
        <v>47452</v>
      </c>
      <c r="DH3" s="65">
        <f t="shared" si="7"/>
        <v>47483</v>
      </c>
      <c r="DI3" s="65">
        <f t="shared" si="7"/>
        <v>47514</v>
      </c>
      <c r="DJ3" s="65">
        <f t="shared" si="7"/>
        <v>47542</v>
      </c>
      <c r="DK3" s="65">
        <f t="shared" si="7"/>
        <v>47573</v>
      </c>
      <c r="DL3" s="65">
        <f t="shared" si="7"/>
        <v>47603</v>
      </c>
      <c r="DM3" s="65">
        <f t="shared" si="7"/>
        <v>47634</v>
      </c>
      <c r="DN3" s="65">
        <f t="shared" si="7"/>
        <v>47664</v>
      </c>
      <c r="DO3" s="65">
        <f t="shared" si="7"/>
        <v>47695</v>
      </c>
      <c r="DP3" s="65">
        <f t="shared" si="7"/>
        <v>47726</v>
      </c>
      <c r="DQ3" s="65">
        <f t="shared" si="7"/>
        <v>47756</v>
      </c>
      <c r="DR3" s="65">
        <f t="shared" si="7"/>
        <v>47787</v>
      </c>
      <c r="DS3" s="65">
        <f t="shared" si="7"/>
        <v>47817</v>
      </c>
      <c r="DT3" s="65">
        <f t="shared" si="7"/>
        <v>47848</v>
      </c>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row>
    <row r="4" spans="1:166" s="141" customFormat="1" ht="15.5" customHeight="1" thickBot="1" x14ac:dyDescent="0.25">
      <c r="A4" s="142"/>
      <c r="B4" s="138" t="s">
        <v>58</v>
      </c>
      <c r="C4" s="139"/>
      <c r="D4" s="64"/>
      <c r="E4" s="66">
        <f t="shared" ref="E4:AJ4" si="8">YEAR(E3)</f>
        <v>2021</v>
      </c>
      <c r="F4" s="66">
        <f t="shared" si="8"/>
        <v>2021</v>
      </c>
      <c r="G4" s="66">
        <f t="shared" si="8"/>
        <v>2021</v>
      </c>
      <c r="H4" s="66">
        <f t="shared" si="8"/>
        <v>2021</v>
      </c>
      <c r="I4" s="66">
        <f t="shared" si="8"/>
        <v>2021</v>
      </c>
      <c r="J4" s="66">
        <f t="shared" si="8"/>
        <v>2021</v>
      </c>
      <c r="K4" s="66">
        <f t="shared" si="8"/>
        <v>2021</v>
      </c>
      <c r="L4" s="66">
        <f t="shared" si="8"/>
        <v>2021</v>
      </c>
      <c r="M4" s="66">
        <f t="shared" si="8"/>
        <v>2021</v>
      </c>
      <c r="N4" s="66">
        <f t="shared" si="8"/>
        <v>2021</v>
      </c>
      <c r="O4" s="66">
        <f t="shared" si="8"/>
        <v>2021</v>
      </c>
      <c r="P4" s="66">
        <f t="shared" si="8"/>
        <v>2021</v>
      </c>
      <c r="Q4" s="66">
        <f t="shared" si="8"/>
        <v>2022</v>
      </c>
      <c r="R4" s="66">
        <f t="shared" si="8"/>
        <v>2022</v>
      </c>
      <c r="S4" s="66">
        <f t="shared" si="8"/>
        <v>2022</v>
      </c>
      <c r="T4" s="66">
        <f t="shared" si="8"/>
        <v>2022</v>
      </c>
      <c r="U4" s="66">
        <f t="shared" si="8"/>
        <v>2022</v>
      </c>
      <c r="V4" s="66">
        <f t="shared" si="8"/>
        <v>2022</v>
      </c>
      <c r="W4" s="66">
        <f t="shared" si="8"/>
        <v>2022</v>
      </c>
      <c r="X4" s="66">
        <f t="shared" si="8"/>
        <v>2022</v>
      </c>
      <c r="Y4" s="66">
        <f t="shared" si="8"/>
        <v>2022</v>
      </c>
      <c r="Z4" s="66">
        <f t="shared" si="8"/>
        <v>2022</v>
      </c>
      <c r="AA4" s="66">
        <f t="shared" si="8"/>
        <v>2022</v>
      </c>
      <c r="AB4" s="66">
        <f t="shared" si="8"/>
        <v>2022</v>
      </c>
      <c r="AC4" s="66">
        <f t="shared" si="8"/>
        <v>2023</v>
      </c>
      <c r="AD4" s="66">
        <f t="shared" si="8"/>
        <v>2023</v>
      </c>
      <c r="AE4" s="66">
        <f t="shared" si="8"/>
        <v>2023</v>
      </c>
      <c r="AF4" s="66">
        <f t="shared" si="8"/>
        <v>2023</v>
      </c>
      <c r="AG4" s="66">
        <f t="shared" si="8"/>
        <v>2023</v>
      </c>
      <c r="AH4" s="66">
        <f t="shared" si="8"/>
        <v>2023</v>
      </c>
      <c r="AI4" s="66">
        <f t="shared" si="8"/>
        <v>2023</v>
      </c>
      <c r="AJ4" s="66">
        <f t="shared" si="8"/>
        <v>2023</v>
      </c>
      <c r="AK4" s="66">
        <f t="shared" ref="AK4:BP4" si="9">YEAR(AK3)</f>
        <v>2023</v>
      </c>
      <c r="AL4" s="66">
        <f t="shared" si="9"/>
        <v>2023</v>
      </c>
      <c r="AM4" s="66">
        <f t="shared" si="9"/>
        <v>2023</v>
      </c>
      <c r="AN4" s="66">
        <f t="shared" si="9"/>
        <v>2023</v>
      </c>
      <c r="AO4" s="66">
        <f t="shared" si="9"/>
        <v>2024</v>
      </c>
      <c r="AP4" s="66">
        <f t="shared" si="9"/>
        <v>2024</v>
      </c>
      <c r="AQ4" s="66">
        <f t="shared" si="9"/>
        <v>2024</v>
      </c>
      <c r="AR4" s="66">
        <f t="shared" si="9"/>
        <v>2024</v>
      </c>
      <c r="AS4" s="66">
        <f t="shared" si="9"/>
        <v>2024</v>
      </c>
      <c r="AT4" s="66">
        <f t="shared" si="9"/>
        <v>2024</v>
      </c>
      <c r="AU4" s="66">
        <f t="shared" si="9"/>
        <v>2024</v>
      </c>
      <c r="AV4" s="66">
        <f t="shared" si="9"/>
        <v>2024</v>
      </c>
      <c r="AW4" s="66">
        <f t="shared" si="9"/>
        <v>2024</v>
      </c>
      <c r="AX4" s="66">
        <f t="shared" si="9"/>
        <v>2024</v>
      </c>
      <c r="AY4" s="66">
        <f t="shared" si="9"/>
        <v>2024</v>
      </c>
      <c r="AZ4" s="66">
        <f t="shared" si="9"/>
        <v>2024</v>
      </c>
      <c r="BA4" s="66">
        <f t="shared" si="9"/>
        <v>2025</v>
      </c>
      <c r="BB4" s="66">
        <f t="shared" si="9"/>
        <v>2025</v>
      </c>
      <c r="BC4" s="66">
        <f t="shared" si="9"/>
        <v>2025</v>
      </c>
      <c r="BD4" s="66">
        <f t="shared" si="9"/>
        <v>2025</v>
      </c>
      <c r="BE4" s="66">
        <f t="shared" si="9"/>
        <v>2025</v>
      </c>
      <c r="BF4" s="66">
        <f t="shared" si="9"/>
        <v>2025</v>
      </c>
      <c r="BG4" s="66">
        <f t="shared" si="9"/>
        <v>2025</v>
      </c>
      <c r="BH4" s="66">
        <f t="shared" si="9"/>
        <v>2025</v>
      </c>
      <c r="BI4" s="66">
        <f t="shared" si="9"/>
        <v>2025</v>
      </c>
      <c r="BJ4" s="66">
        <f t="shared" si="9"/>
        <v>2025</v>
      </c>
      <c r="BK4" s="66">
        <f t="shared" si="9"/>
        <v>2025</v>
      </c>
      <c r="BL4" s="66">
        <f t="shared" si="9"/>
        <v>2025</v>
      </c>
      <c r="BM4" s="66">
        <f t="shared" si="9"/>
        <v>2026</v>
      </c>
      <c r="BN4" s="66">
        <f t="shared" si="9"/>
        <v>2026</v>
      </c>
      <c r="BO4" s="66">
        <f t="shared" si="9"/>
        <v>2026</v>
      </c>
      <c r="BP4" s="66">
        <f t="shared" si="9"/>
        <v>2026</v>
      </c>
      <c r="BQ4" s="66">
        <f t="shared" ref="BQ4:CV4" si="10">YEAR(BQ3)</f>
        <v>2026</v>
      </c>
      <c r="BR4" s="66">
        <f t="shared" si="10"/>
        <v>2026</v>
      </c>
      <c r="BS4" s="66">
        <f t="shared" si="10"/>
        <v>2026</v>
      </c>
      <c r="BT4" s="66">
        <f t="shared" si="10"/>
        <v>2026</v>
      </c>
      <c r="BU4" s="66">
        <f t="shared" si="10"/>
        <v>2026</v>
      </c>
      <c r="BV4" s="66">
        <f t="shared" si="10"/>
        <v>2026</v>
      </c>
      <c r="BW4" s="66">
        <f t="shared" si="10"/>
        <v>2026</v>
      </c>
      <c r="BX4" s="66">
        <f t="shared" si="10"/>
        <v>2026</v>
      </c>
      <c r="BY4" s="66">
        <f t="shared" si="10"/>
        <v>2027</v>
      </c>
      <c r="BZ4" s="66">
        <f t="shared" si="10"/>
        <v>2027</v>
      </c>
      <c r="CA4" s="66">
        <f t="shared" si="10"/>
        <v>2027</v>
      </c>
      <c r="CB4" s="66">
        <f t="shared" si="10"/>
        <v>2027</v>
      </c>
      <c r="CC4" s="66">
        <f t="shared" si="10"/>
        <v>2027</v>
      </c>
      <c r="CD4" s="66">
        <f t="shared" si="10"/>
        <v>2027</v>
      </c>
      <c r="CE4" s="66">
        <f t="shared" si="10"/>
        <v>2027</v>
      </c>
      <c r="CF4" s="66">
        <f t="shared" si="10"/>
        <v>2027</v>
      </c>
      <c r="CG4" s="66">
        <f t="shared" si="10"/>
        <v>2027</v>
      </c>
      <c r="CH4" s="66">
        <f t="shared" si="10"/>
        <v>2027</v>
      </c>
      <c r="CI4" s="66">
        <f t="shared" si="10"/>
        <v>2027</v>
      </c>
      <c r="CJ4" s="66">
        <f t="shared" si="10"/>
        <v>2027</v>
      </c>
      <c r="CK4" s="66">
        <f t="shared" si="10"/>
        <v>2028</v>
      </c>
      <c r="CL4" s="66">
        <f t="shared" si="10"/>
        <v>2028</v>
      </c>
      <c r="CM4" s="66">
        <f t="shared" si="10"/>
        <v>2028</v>
      </c>
      <c r="CN4" s="66">
        <f t="shared" si="10"/>
        <v>2028</v>
      </c>
      <c r="CO4" s="66">
        <f t="shared" si="10"/>
        <v>2028</v>
      </c>
      <c r="CP4" s="66">
        <f t="shared" si="10"/>
        <v>2028</v>
      </c>
      <c r="CQ4" s="66">
        <f t="shared" si="10"/>
        <v>2028</v>
      </c>
      <c r="CR4" s="66">
        <f t="shared" si="10"/>
        <v>2028</v>
      </c>
      <c r="CS4" s="66">
        <f t="shared" si="10"/>
        <v>2028</v>
      </c>
      <c r="CT4" s="66">
        <f t="shared" si="10"/>
        <v>2028</v>
      </c>
      <c r="CU4" s="66">
        <f t="shared" si="10"/>
        <v>2028</v>
      </c>
      <c r="CV4" s="66">
        <f t="shared" si="10"/>
        <v>2028</v>
      </c>
      <c r="CW4" s="66">
        <f t="shared" ref="CW4:DT4" si="11">YEAR(CW3)</f>
        <v>2029</v>
      </c>
      <c r="CX4" s="66">
        <f t="shared" si="11"/>
        <v>2029</v>
      </c>
      <c r="CY4" s="66">
        <f t="shared" si="11"/>
        <v>2029</v>
      </c>
      <c r="CZ4" s="66">
        <f t="shared" si="11"/>
        <v>2029</v>
      </c>
      <c r="DA4" s="66">
        <f t="shared" si="11"/>
        <v>2029</v>
      </c>
      <c r="DB4" s="66">
        <f t="shared" si="11"/>
        <v>2029</v>
      </c>
      <c r="DC4" s="66">
        <f t="shared" si="11"/>
        <v>2029</v>
      </c>
      <c r="DD4" s="66">
        <f t="shared" si="11"/>
        <v>2029</v>
      </c>
      <c r="DE4" s="66">
        <f t="shared" si="11"/>
        <v>2029</v>
      </c>
      <c r="DF4" s="66">
        <f t="shared" si="11"/>
        <v>2029</v>
      </c>
      <c r="DG4" s="66">
        <f t="shared" si="11"/>
        <v>2029</v>
      </c>
      <c r="DH4" s="66">
        <f t="shared" si="11"/>
        <v>2029</v>
      </c>
      <c r="DI4" s="66">
        <f t="shared" si="11"/>
        <v>2030</v>
      </c>
      <c r="DJ4" s="66">
        <f t="shared" si="11"/>
        <v>2030</v>
      </c>
      <c r="DK4" s="66">
        <f t="shared" si="11"/>
        <v>2030</v>
      </c>
      <c r="DL4" s="66">
        <f t="shared" si="11"/>
        <v>2030</v>
      </c>
      <c r="DM4" s="66">
        <f t="shared" si="11"/>
        <v>2030</v>
      </c>
      <c r="DN4" s="66">
        <f t="shared" si="11"/>
        <v>2030</v>
      </c>
      <c r="DO4" s="66">
        <f t="shared" si="11"/>
        <v>2030</v>
      </c>
      <c r="DP4" s="66">
        <f t="shared" si="11"/>
        <v>2030</v>
      </c>
      <c r="DQ4" s="66">
        <f t="shared" si="11"/>
        <v>2030</v>
      </c>
      <c r="DR4" s="66">
        <f t="shared" si="11"/>
        <v>2030</v>
      </c>
      <c r="DS4" s="66">
        <f t="shared" si="11"/>
        <v>2030</v>
      </c>
      <c r="DT4" s="66">
        <f t="shared" si="11"/>
        <v>2030</v>
      </c>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row>
    <row r="5" spans="1:166" s="141" customFormat="1" ht="15.5" customHeight="1" x14ac:dyDescent="0.2">
      <c r="A5" s="142"/>
      <c r="B5" s="125" t="s">
        <v>59</v>
      </c>
      <c r="C5" s="405" t="s">
        <v>52</v>
      </c>
      <c r="D5" s="130">
        <v>0</v>
      </c>
      <c r="E5" s="51">
        <f>YEAR(E$3)-YEAR('Inputs and Model Assumptions'!$D$4)+1</f>
        <v>1</v>
      </c>
      <c r="F5" s="51">
        <f>YEAR(F$3)-YEAR('Inputs and Model Assumptions'!$D$4)+1</f>
        <v>1</v>
      </c>
      <c r="G5" s="51">
        <f>YEAR(G$3)-YEAR('Inputs and Model Assumptions'!$D$4)+1</f>
        <v>1</v>
      </c>
      <c r="H5" s="51">
        <f>YEAR(H$3)-YEAR('Inputs and Model Assumptions'!$D$4)+1</f>
        <v>1</v>
      </c>
      <c r="I5" s="51">
        <f>YEAR(I$3)-YEAR('Inputs and Model Assumptions'!$D$4)+1</f>
        <v>1</v>
      </c>
      <c r="J5" s="51">
        <f>YEAR(J$3)-YEAR('Inputs and Model Assumptions'!$D$4)+1</f>
        <v>1</v>
      </c>
      <c r="K5" s="51">
        <f>YEAR(K$3)-YEAR('Inputs and Model Assumptions'!$D$4)+1</f>
        <v>1</v>
      </c>
      <c r="L5" s="51">
        <f>YEAR(L$3)-YEAR('Inputs and Model Assumptions'!$D$4)+1</f>
        <v>1</v>
      </c>
      <c r="M5" s="51">
        <f>YEAR(M$3)-YEAR('Inputs and Model Assumptions'!$D$4)+1</f>
        <v>1</v>
      </c>
      <c r="N5" s="51">
        <f>YEAR(N$3)-YEAR('Inputs and Model Assumptions'!$D$4)+1</f>
        <v>1</v>
      </c>
      <c r="O5" s="51">
        <f>YEAR(O$3)-YEAR('Inputs and Model Assumptions'!$D$4)+1</f>
        <v>1</v>
      </c>
      <c r="P5" s="51">
        <f>YEAR(P$3)-YEAR('Inputs and Model Assumptions'!$D$4)+1</f>
        <v>1</v>
      </c>
      <c r="Q5" s="51">
        <f>YEAR(Q$3)-YEAR('Inputs and Model Assumptions'!$D$4)+1</f>
        <v>2</v>
      </c>
      <c r="R5" s="51">
        <f>YEAR(R$3)-YEAR('Inputs and Model Assumptions'!$D$4)+1</f>
        <v>2</v>
      </c>
      <c r="S5" s="51">
        <f>YEAR(S$3)-YEAR('Inputs and Model Assumptions'!$D$4)+1</f>
        <v>2</v>
      </c>
      <c r="T5" s="51">
        <f>YEAR(T$3)-YEAR('Inputs and Model Assumptions'!$D$4)+1</f>
        <v>2</v>
      </c>
      <c r="U5" s="51">
        <f>YEAR(U$3)-YEAR('Inputs and Model Assumptions'!$D$4)+1</f>
        <v>2</v>
      </c>
      <c r="V5" s="51">
        <f>YEAR(V$3)-YEAR('Inputs and Model Assumptions'!$D$4)+1</f>
        <v>2</v>
      </c>
      <c r="W5" s="51">
        <f>YEAR(W$3)-YEAR('Inputs and Model Assumptions'!$D$4)+1</f>
        <v>2</v>
      </c>
      <c r="X5" s="51">
        <f>YEAR(X$3)-YEAR('Inputs and Model Assumptions'!$D$4)+1</f>
        <v>2</v>
      </c>
      <c r="Y5" s="51">
        <f>YEAR(Y$3)-YEAR('Inputs and Model Assumptions'!$D$4)+1</f>
        <v>2</v>
      </c>
      <c r="Z5" s="51">
        <f>YEAR(Z$3)-YEAR('Inputs and Model Assumptions'!$D$4)+1</f>
        <v>2</v>
      </c>
      <c r="AA5" s="51">
        <f>YEAR(AA$3)-YEAR('Inputs and Model Assumptions'!$D$4)+1</f>
        <v>2</v>
      </c>
      <c r="AB5" s="51">
        <f>YEAR(AB$3)-YEAR('Inputs and Model Assumptions'!$D$4)+1</f>
        <v>2</v>
      </c>
      <c r="AC5" s="51">
        <f>YEAR(AC$3)-YEAR('Inputs and Model Assumptions'!$D$4)+1</f>
        <v>3</v>
      </c>
      <c r="AD5" s="51">
        <f>YEAR(AD$3)-YEAR('Inputs and Model Assumptions'!$D$4)+1</f>
        <v>3</v>
      </c>
      <c r="AE5" s="51">
        <f>YEAR(AE$3)-YEAR('Inputs and Model Assumptions'!$D$4)+1</f>
        <v>3</v>
      </c>
      <c r="AF5" s="51">
        <f>YEAR(AF$3)-YEAR('Inputs and Model Assumptions'!$D$4)+1</f>
        <v>3</v>
      </c>
      <c r="AG5" s="51">
        <f>YEAR(AG$3)-YEAR('Inputs and Model Assumptions'!$D$4)+1</f>
        <v>3</v>
      </c>
      <c r="AH5" s="51">
        <f>YEAR(AH$3)-YEAR('Inputs and Model Assumptions'!$D$4)+1</f>
        <v>3</v>
      </c>
      <c r="AI5" s="51">
        <f>YEAR(AI$3)-YEAR('Inputs and Model Assumptions'!$D$4)+1</f>
        <v>3</v>
      </c>
      <c r="AJ5" s="51">
        <f>YEAR(AJ$3)-YEAR('Inputs and Model Assumptions'!$D$4)+1</f>
        <v>3</v>
      </c>
      <c r="AK5" s="51">
        <f>YEAR(AK$3)-YEAR('Inputs and Model Assumptions'!$D$4)+1</f>
        <v>3</v>
      </c>
      <c r="AL5" s="51">
        <f>YEAR(AL$3)-YEAR('Inputs and Model Assumptions'!$D$4)+1</f>
        <v>3</v>
      </c>
      <c r="AM5" s="51">
        <f>YEAR(AM$3)-YEAR('Inputs and Model Assumptions'!$D$4)+1</f>
        <v>3</v>
      </c>
      <c r="AN5" s="51">
        <f>YEAR(AN$3)-YEAR('Inputs and Model Assumptions'!$D$4)+1</f>
        <v>3</v>
      </c>
      <c r="AO5" s="51">
        <f>YEAR(AO$3)-YEAR('Inputs and Model Assumptions'!$D$4)+1</f>
        <v>4</v>
      </c>
      <c r="AP5" s="51">
        <f>YEAR(AP$3)-YEAR('Inputs and Model Assumptions'!$D$4)+1</f>
        <v>4</v>
      </c>
      <c r="AQ5" s="51">
        <f>YEAR(AQ$3)-YEAR('Inputs and Model Assumptions'!$D$4)+1</f>
        <v>4</v>
      </c>
      <c r="AR5" s="51">
        <f>YEAR(AR$3)-YEAR('Inputs and Model Assumptions'!$D$4)+1</f>
        <v>4</v>
      </c>
      <c r="AS5" s="51">
        <f>YEAR(AS$3)-YEAR('Inputs and Model Assumptions'!$D$4)+1</f>
        <v>4</v>
      </c>
      <c r="AT5" s="51">
        <f>YEAR(AT$3)-YEAR('Inputs and Model Assumptions'!$D$4)+1</f>
        <v>4</v>
      </c>
      <c r="AU5" s="51">
        <f>YEAR(AU$3)-YEAR('Inputs and Model Assumptions'!$D$4)+1</f>
        <v>4</v>
      </c>
      <c r="AV5" s="51">
        <f>YEAR(AV$3)-YEAR('Inputs and Model Assumptions'!$D$4)+1</f>
        <v>4</v>
      </c>
      <c r="AW5" s="51">
        <f>YEAR(AW$3)-YEAR('Inputs and Model Assumptions'!$D$4)+1</f>
        <v>4</v>
      </c>
      <c r="AX5" s="51">
        <f>YEAR(AX$3)-YEAR('Inputs and Model Assumptions'!$D$4)+1</f>
        <v>4</v>
      </c>
      <c r="AY5" s="51">
        <f>YEAR(AY$3)-YEAR('Inputs and Model Assumptions'!$D$4)+1</f>
        <v>4</v>
      </c>
      <c r="AZ5" s="51">
        <f>YEAR(AZ$3)-YEAR('Inputs and Model Assumptions'!$D$4)+1</f>
        <v>4</v>
      </c>
      <c r="BA5" s="51">
        <f>YEAR(BA$3)-YEAR('Inputs and Model Assumptions'!$D$4)+1</f>
        <v>5</v>
      </c>
      <c r="BB5" s="51">
        <f>YEAR(BB$3)-YEAR('Inputs and Model Assumptions'!$D$4)+1</f>
        <v>5</v>
      </c>
      <c r="BC5" s="51">
        <f>YEAR(BC$3)-YEAR('Inputs and Model Assumptions'!$D$4)+1</f>
        <v>5</v>
      </c>
      <c r="BD5" s="51">
        <f>YEAR(BD$3)-YEAR('Inputs and Model Assumptions'!$D$4)+1</f>
        <v>5</v>
      </c>
      <c r="BE5" s="51">
        <f>YEAR(BE$3)-YEAR('Inputs and Model Assumptions'!$D$4)+1</f>
        <v>5</v>
      </c>
      <c r="BF5" s="51">
        <f>YEAR(BF$3)-YEAR('Inputs and Model Assumptions'!$D$4)+1</f>
        <v>5</v>
      </c>
      <c r="BG5" s="51">
        <f>YEAR(BG$3)-YEAR('Inputs and Model Assumptions'!$D$4)+1</f>
        <v>5</v>
      </c>
      <c r="BH5" s="51">
        <f>YEAR(BH$3)-YEAR('Inputs and Model Assumptions'!$D$4)+1</f>
        <v>5</v>
      </c>
      <c r="BI5" s="51">
        <f>YEAR(BI$3)-YEAR('Inputs and Model Assumptions'!$D$4)+1</f>
        <v>5</v>
      </c>
      <c r="BJ5" s="51">
        <f>YEAR(BJ$3)-YEAR('Inputs and Model Assumptions'!$D$4)+1</f>
        <v>5</v>
      </c>
      <c r="BK5" s="51">
        <f>YEAR(BK$3)-YEAR('Inputs and Model Assumptions'!$D$4)+1</f>
        <v>5</v>
      </c>
      <c r="BL5" s="51">
        <f>YEAR(BL$3)-YEAR('Inputs and Model Assumptions'!$D$4)+1</f>
        <v>5</v>
      </c>
      <c r="BM5" s="51">
        <f>YEAR(BM$3)-YEAR('Inputs and Model Assumptions'!$D$4)+1</f>
        <v>6</v>
      </c>
      <c r="BN5" s="51">
        <f>YEAR(BN$3)-YEAR('Inputs and Model Assumptions'!$D$4)+1</f>
        <v>6</v>
      </c>
      <c r="BO5" s="51">
        <f>YEAR(BO$3)-YEAR('Inputs and Model Assumptions'!$D$4)+1</f>
        <v>6</v>
      </c>
      <c r="BP5" s="51">
        <f>YEAR(BP$3)-YEAR('Inputs and Model Assumptions'!$D$4)+1</f>
        <v>6</v>
      </c>
      <c r="BQ5" s="51">
        <f>YEAR(BQ$3)-YEAR('Inputs and Model Assumptions'!$D$4)+1</f>
        <v>6</v>
      </c>
      <c r="BR5" s="51">
        <f>YEAR(BR$3)-YEAR('Inputs and Model Assumptions'!$D$4)+1</f>
        <v>6</v>
      </c>
      <c r="BS5" s="51">
        <f>YEAR(BS$3)-YEAR('Inputs and Model Assumptions'!$D$4)+1</f>
        <v>6</v>
      </c>
      <c r="BT5" s="51">
        <f>YEAR(BT$3)-YEAR('Inputs and Model Assumptions'!$D$4)+1</f>
        <v>6</v>
      </c>
      <c r="BU5" s="51">
        <f>YEAR(BU$3)-YEAR('Inputs and Model Assumptions'!$D$4)+1</f>
        <v>6</v>
      </c>
      <c r="BV5" s="51">
        <f>YEAR(BV$3)-YEAR('Inputs and Model Assumptions'!$D$4)+1</f>
        <v>6</v>
      </c>
      <c r="BW5" s="51">
        <f>YEAR(BW$3)-YEAR('Inputs and Model Assumptions'!$D$4)+1</f>
        <v>6</v>
      </c>
      <c r="BX5" s="51">
        <f>YEAR(BX$3)-YEAR('Inputs and Model Assumptions'!$D$4)+1</f>
        <v>6</v>
      </c>
      <c r="BY5" s="51">
        <f>YEAR(BY$3)-YEAR('Inputs and Model Assumptions'!$D$4)+1</f>
        <v>7</v>
      </c>
      <c r="BZ5" s="51">
        <f>YEAR(BZ$3)-YEAR('Inputs and Model Assumptions'!$D$4)+1</f>
        <v>7</v>
      </c>
      <c r="CA5" s="51">
        <f>YEAR(CA$3)-YEAR('Inputs and Model Assumptions'!$D$4)+1</f>
        <v>7</v>
      </c>
      <c r="CB5" s="51">
        <f>YEAR(CB$3)-YEAR('Inputs and Model Assumptions'!$D$4)+1</f>
        <v>7</v>
      </c>
      <c r="CC5" s="51">
        <f>YEAR(CC$3)-YEAR('Inputs and Model Assumptions'!$D$4)+1</f>
        <v>7</v>
      </c>
      <c r="CD5" s="51">
        <f>YEAR(CD$3)-YEAR('Inputs and Model Assumptions'!$D$4)+1</f>
        <v>7</v>
      </c>
      <c r="CE5" s="51">
        <f>YEAR(CE$3)-YEAR('Inputs and Model Assumptions'!$D$4)+1</f>
        <v>7</v>
      </c>
      <c r="CF5" s="51">
        <f>YEAR(CF$3)-YEAR('Inputs and Model Assumptions'!$D$4)+1</f>
        <v>7</v>
      </c>
      <c r="CG5" s="51">
        <f>YEAR(CG$3)-YEAR('Inputs and Model Assumptions'!$D$4)+1</f>
        <v>7</v>
      </c>
      <c r="CH5" s="51">
        <f>YEAR(CH$3)-YEAR('Inputs and Model Assumptions'!$D$4)+1</f>
        <v>7</v>
      </c>
      <c r="CI5" s="51">
        <f>YEAR(CI$3)-YEAR('Inputs and Model Assumptions'!$D$4)+1</f>
        <v>7</v>
      </c>
      <c r="CJ5" s="51">
        <f>YEAR(CJ$3)-YEAR('Inputs and Model Assumptions'!$D$4)+1</f>
        <v>7</v>
      </c>
      <c r="CK5" s="51">
        <f>YEAR(CK$3)-YEAR('Inputs and Model Assumptions'!$D$4)+1</f>
        <v>8</v>
      </c>
      <c r="CL5" s="51">
        <f>YEAR(CL$3)-YEAR('Inputs and Model Assumptions'!$D$4)+1</f>
        <v>8</v>
      </c>
      <c r="CM5" s="51">
        <f>YEAR(CM$3)-YEAR('Inputs and Model Assumptions'!$D$4)+1</f>
        <v>8</v>
      </c>
      <c r="CN5" s="51">
        <f>YEAR(CN$3)-YEAR('Inputs and Model Assumptions'!$D$4)+1</f>
        <v>8</v>
      </c>
      <c r="CO5" s="51">
        <f>YEAR(CO$3)-YEAR('Inputs and Model Assumptions'!$D$4)+1</f>
        <v>8</v>
      </c>
      <c r="CP5" s="51">
        <f>YEAR(CP$3)-YEAR('Inputs and Model Assumptions'!$D$4)+1</f>
        <v>8</v>
      </c>
      <c r="CQ5" s="51">
        <f>YEAR(CQ$3)-YEAR('Inputs and Model Assumptions'!$D$4)+1</f>
        <v>8</v>
      </c>
      <c r="CR5" s="51">
        <f>YEAR(CR$3)-YEAR('Inputs and Model Assumptions'!$D$4)+1</f>
        <v>8</v>
      </c>
      <c r="CS5" s="51">
        <f>YEAR(CS$3)-YEAR('Inputs and Model Assumptions'!$D$4)+1</f>
        <v>8</v>
      </c>
      <c r="CT5" s="51">
        <f>YEAR(CT$3)-YEAR('Inputs and Model Assumptions'!$D$4)+1</f>
        <v>8</v>
      </c>
      <c r="CU5" s="51">
        <f>YEAR(CU$3)-YEAR('Inputs and Model Assumptions'!$D$4)+1</f>
        <v>8</v>
      </c>
      <c r="CV5" s="51">
        <f>YEAR(CV$3)-YEAR('Inputs and Model Assumptions'!$D$4)+1</f>
        <v>8</v>
      </c>
      <c r="CW5" s="51">
        <f>YEAR(CW$3)-YEAR('Inputs and Model Assumptions'!$D$4)+1</f>
        <v>9</v>
      </c>
      <c r="CX5" s="51">
        <f>YEAR(CX$3)-YEAR('Inputs and Model Assumptions'!$D$4)+1</f>
        <v>9</v>
      </c>
      <c r="CY5" s="51">
        <f>YEAR(CY$3)-YEAR('Inputs and Model Assumptions'!$D$4)+1</f>
        <v>9</v>
      </c>
      <c r="CZ5" s="51">
        <f>YEAR(CZ$3)-YEAR('Inputs and Model Assumptions'!$D$4)+1</f>
        <v>9</v>
      </c>
      <c r="DA5" s="51">
        <f>YEAR(DA$3)-YEAR('Inputs and Model Assumptions'!$D$4)+1</f>
        <v>9</v>
      </c>
      <c r="DB5" s="51">
        <f>YEAR(DB$3)-YEAR('Inputs and Model Assumptions'!$D$4)+1</f>
        <v>9</v>
      </c>
      <c r="DC5" s="51">
        <f>YEAR(DC$3)-YEAR('Inputs and Model Assumptions'!$D$4)+1</f>
        <v>9</v>
      </c>
      <c r="DD5" s="51">
        <f>YEAR(DD$3)-YEAR('Inputs and Model Assumptions'!$D$4)+1</f>
        <v>9</v>
      </c>
      <c r="DE5" s="51">
        <f>YEAR(DE$3)-YEAR('Inputs and Model Assumptions'!$D$4)+1</f>
        <v>9</v>
      </c>
      <c r="DF5" s="51">
        <f>YEAR(DF$3)-YEAR('Inputs and Model Assumptions'!$D$4)+1</f>
        <v>9</v>
      </c>
      <c r="DG5" s="51">
        <f>YEAR(DG$3)-YEAR('Inputs and Model Assumptions'!$D$4)+1</f>
        <v>9</v>
      </c>
      <c r="DH5" s="51">
        <f>YEAR(DH$3)-YEAR('Inputs and Model Assumptions'!$D$4)+1</f>
        <v>9</v>
      </c>
      <c r="DI5" s="51">
        <f>YEAR(DI$3)-YEAR('Inputs and Model Assumptions'!$D$4)+1</f>
        <v>10</v>
      </c>
      <c r="DJ5" s="51">
        <f>YEAR(DJ$3)-YEAR('Inputs and Model Assumptions'!$D$4)+1</f>
        <v>10</v>
      </c>
      <c r="DK5" s="51">
        <f>YEAR(DK$3)-YEAR('Inputs and Model Assumptions'!$D$4)+1</f>
        <v>10</v>
      </c>
      <c r="DL5" s="51">
        <f>YEAR(DL$3)-YEAR('Inputs and Model Assumptions'!$D$4)+1</f>
        <v>10</v>
      </c>
      <c r="DM5" s="51">
        <f>YEAR(DM$3)-YEAR('Inputs and Model Assumptions'!$D$4)+1</f>
        <v>10</v>
      </c>
      <c r="DN5" s="51">
        <f>YEAR(DN$3)-YEAR('Inputs and Model Assumptions'!$D$4)+1</f>
        <v>10</v>
      </c>
      <c r="DO5" s="51">
        <f>YEAR(DO$3)-YEAR('Inputs and Model Assumptions'!$D$4)+1</f>
        <v>10</v>
      </c>
      <c r="DP5" s="51">
        <f>YEAR(DP$3)-YEAR('Inputs and Model Assumptions'!$D$4)+1</f>
        <v>10</v>
      </c>
      <c r="DQ5" s="51">
        <f>YEAR(DQ$3)-YEAR('Inputs and Model Assumptions'!$D$4)+1</f>
        <v>10</v>
      </c>
      <c r="DR5" s="51">
        <f>YEAR(DR$3)-YEAR('Inputs and Model Assumptions'!$D$4)+1</f>
        <v>10</v>
      </c>
      <c r="DS5" s="51">
        <f>YEAR(DS$3)-YEAR('Inputs and Model Assumptions'!$D$4)+1</f>
        <v>10</v>
      </c>
      <c r="DT5" s="52">
        <f>YEAR(DT$3)-YEAR('Inputs and Model Assumptions'!$D$4)+1</f>
        <v>10</v>
      </c>
      <c r="DU5" s="144"/>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row>
    <row r="6" spans="1:166" s="141" customFormat="1" ht="15.5" customHeight="1" thickBot="1" x14ac:dyDescent="0.25">
      <c r="A6" s="145"/>
      <c r="B6" s="126" t="s">
        <v>60</v>
      </c>
      <c r="C6" s="406"/>
      <c r="D6" s="131">
        <v>0</v>
      </c>
      <c r="E6" s="80">
        <v>1</v>
      </c>
      <c r="F6" s="80">
        <v>2</v>
      </c>
      <c r="G6" s="80">
        <v>3</v>
      </c>
      <c r="H6" s="80">
        <v>4</v>
      </c>
      <c r="I6" s="80">
        <v>5</v>
      </c>
      <c r="J6" s="80">
        <v>6</v>
      </c>
      <c r="K6" s="80">
        <v>7</v>
      </c>
      <c r="L6" s="80">
        <v>8</v>
      </c>
      <c r="M6" s="80">
        <v>9</v>
      </c>
      <c r="N6" s="80">
        <v>10</v>
      </c>
      <c r="O6" s="80">
        <v>11</v>
      </c>
      <c r="P6" s="80">
        <v>12</v>
      </c>
      <c r="Q6" s="80">
        <v>13</v>
      </c>
      <c r="R6" s="80">
        <v>14</v>
      </c>
      <c r="S6" s="80">
        <v>15</v>
      </c>
      <c r="T6" s="80">
        <v>16</v>
      </c>
      <c r="U6" s="80">
        <v>17</v>
      </c>
      <c r="V6" s="80">
        <v>18</v>
      </c>
      <c r="W6" s="80">
        <v>19</v>
      </c>
      <c r="X6" s="80">
        <v>20</v>
      </c>
      <c r="Y6" s="80">
        <v>21</v>
      </c>
      <c r="Z6" s="80">
        <v>22</v>
      </c>
      <c r="AA6" s="80">
        <v>23</v>
      </c>
      <c r="AB6" s="80">
        <v>24</v>
      </c>
      <c r="AC6" s="80">
        <v>25</v>
      </c>
      <c r="AD6" s="80">
        <v>26</v>
      </c>
      <c r="AE6" s="80">
        <v>27</v>
      </c>
      <c r="AF6" s="80">
        <v>28</v>
      </c>
      <c r="AG6" s="80">
        <v>29</v>
      </c>
      <c r="AH6" s="80">
        <v>30</v>
      </c>
      <c r="AI6" s="80">
        <v>31</v>
      </c>
      <c r="AJ6" s="80">
        <v>32</v>
      </c>
      <c r="AK6" s="80">
        <v>33</v>
      </c>
      <c r="AL6" s="80">
        <v>34</v>
      </c>
      <c r="AM6" s="80">
        <v>35</v>
      </c>
      <c r="AN6" s="80">
        <v>36</v>
      </c>
      <c r="AO6" s="80">
        <v>37</v>
      </c>
      <c r="AP6" s="80">
        <v>38</v>
      </c>
      <c r="AQ6" s="80">
        <v>39</v>
      </c>
      <c r="AR6" s="80">
        <v>40</v>
      </c>
      <c r="AS6" s="80">
        <v>41</v>
      </c>
      <c r="AT6" s="80">
        <v>42</v>
      </c>
      <c r="AU6" s="80">
        <v>43</v>
      </c>
      <c r="AV6" s="80">
        <v>44</v>
      </c>
      <c r="AW6" s="80">
        <v>45</v>
      </c>
      <c r="AX6" s="80">
        <v>46</v>
      </c>
      <c r="AY6" s="80">
        <v>47</v>
      </c>
      <c r="AZ6" s="80">
        <v>48</v>
      </c>
      <c r="BA6" s="80">
        <v>49</v>
      </c>
      <c r="BB6" s="80">
        <v>50</v>
      </c>
      <c r="BC6" s="80">
        <v>51</v>
      </c>
      <c r="BD6" s="80">
        <v>52</v>
      </c>
      <c r="BE6" s="80">
        <v>53</v>
      </c>
      <c r="BF6" s="80">
        <v>54</v>
      </c>
      <c r="BG6" s="80">
        <v>55</v>
      </c>
      <c r="BH6" s="80">
        <v>56</v>
      </c>
      <c r="BI6" s="80">
        <v>57</v>
      </c>
      <c r="BJ6" s="80">
        <v>58</v>
      </c>
      <c r="BK6" s="80">
        <v>59</v>
      </c>
      <c r="BL6" s="80">
        <v>60</v>
      </c>
      <c r="BM6" s="80">
        <v>61</v>
      </c>
      <c r="BN6" s="80">
        <v>62</v>
      </c>
      <c r="BO6" s="80">
        <v>63</v>
      </c>
      <c r="BP6" s="80">
        <v>64</v>
      </c>
      <c r="BQ6" s="80">
        <v>65</v>
      </c>
      <c r="BR6" s="80">
        <v>66</v>
      </c>
      <c r="BS6" s="80">
        <v>67</v>
      </c>
      <c r="BT6" s="80">
        <v>68</v>
      </c>
      <c r="BU6" s="80">
        <v>69</v>
      </c>
      <c r="BV6" s="80">
        <v>70</v>
      </c>
      <c r="BW6" s="80">
        <v>71</v>
      </c>
      <c r="BX6" s="80">
        <v>72</v>
      </c>
      <c r="BY6" s="80">
        <v>73</v>
      </c>
      <c r="BZ6" s="80">
        <v>74</v>
      </c>
      <c r="CA6" s="80">
        <v>75</v>
      </c>
      <c r="CB6" s="80">
        <v>76</v>
      </c>
      <c r="CC6" s="80">
        <v>77</v>
      </c>
      <c r="CD6" s="80">
        <v>78</v>
      </c>
      <c r="CE6" s="80">
        <v>79</v>
      </c>
      <c r="CF6" s="80">
        <v>80</v>
      </c>
      <c r="CG6" s="80">
        <v>81</v>
      </c>
      <c r="CH6" s="80">
        <v>82</v>
      </c>
      <c r="CI6" s="80">
        <v>83</v>
      </c>
      <c r="CJ6" s="80">
        <v>84</v>
      </c>
      <c r="CK6" s="80">
        <v>85</v>
      </c>
      <c r="CL6" s="80">
        <v>86</v>
      </c>
      <c r="CM6" s="80">
        <v>87</v>
      </c>
      <c r="CN6" s="80">
        <v>88</v>
      </c>
      <c r="CO6" s="80">
        <v>89</v>
      </c>
      <c r="CP6" s="80">
        <v>90</v>
      </c>
      <c r="CQ6" s="80">
        <v>91</v>
      </c>
      <c r="CR6" s="80">
        <v>92</v>
      </c>
      <c r="CS6" s="80">
        <v>93</v>
      </c>
      <c r="CT6" s="80">
        <v>94</v>
      </c>
      <c r="CU6" s="80">
        <v>95</v>
      </c>
      <c r="CV6" s="80">
        <v>96</v>
      </c>
      <c r="CW6" s="80">
        <v>97</v>
      </c>
      <c r="CX6" s="80">
        <v>98</v>
      </c>
      <c r="CY6" s="80">
        <v>99</v>
      </c>
      <c r="CZ6" s="80">
        <v>100</v>
      </c>
      <c r="DA6" s="80">
        <v>101</v>
      </c>
      <c r="DB6" s="80">
        <v>102</v>
      </c>
      <c r="DC6" s="80">
        <v>103</v>
      </c>
      <c r="DD6" s="80">
        <v>104</v>
      </c>
      <c r="DE6" s="80">
        <v>105</v>
      </c>
      <c r="DF6" s="80">
        <v>106</v>
      </c>
      <c r="DG6" s="80">
        <v>107</v>
      </c>
      <c r="DH6" s="80">
        <v>108</v>
      </c>
      <c r="DI6" s="80">
        <v>109</v>
      </c>
      <c r="DJ6" s="80">
        <v>110</v>
      </c>
      <c r="DK6" s="80">
        <v>111</v>
      </c>
      <c r="DL6" s="80">
        <v>112</v>
      </c>
      <c r="DM6" s="80">
        <v>113</v>
      </c>
      <c r="DN6" s="80">
        <v>114</v>
      </c>
      <c r="DO6" s="80">
        <v>115</v>
      </c>
      <c r="DP6" s="80">
        <v>116</v>
      </c>
      <c r="DQ6" s="80">
        <v>117</v>
      </c>
      <c r="DR6" s="80">
        <v>118</v>
      </c>
      <c r="DS6" s="80">
        <v>119</v>
      </c>
      <c r="DT6" s="81">
        <v>120</v>
      </c>
      <c r="DU6" s="144"/>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row>
    <row r="7" spans="1:166" s="141" customFormat="1" ht="15.5" customHeight="1" thickBot="1" x14ac:dyDescent="0.25">
      <c r="A7" s="407" t="s">
        <v>110</v>
      </c>
      <c r="B7" s="70" t="s">
        <v>196</v>
      </c>
      <c r="C7" s="69">
        <f>SUM(D7:DT7)</f>
        <v>-8327101.1027692417</v>
      </c>
      <c r="D7" s="421">
        <f>-Provider!D12</f>
        <v>0</v>
      </c>
      <c r="E7" s="146">
        <f>-Provider!E12</f>
        <v>-72428.191843356617</v>
      </c>
      <c r="F7" s="146">
        <f>-Provider!F12</f>
        <v>-72428.191843356617</v>
      </c>
      <c r="G7" s="146">
        <f>-Provider!G12</f>
        <v>-72428.191843356617</v>
      </c>
      <c r="H7" s="146">
        <f>-Provider!H12</f>
        <v>-72428.191843356617</v>
      </c>
      <c r="I7" s="146">
        <f>-Provider!I12</f>
        <v>-72428.191843356617</v>
      </c>
      <c r="J7" s="146">
        <f>-Provider!J12</f>
        <v>-72428.191843356617</v>
      </c>
      <c r="K7" s="146">
        <f>-Provider!K12</f>
        <v>-72428.191843356617</v>
      </c>
      <c r="L7" s="146">
        <f>-Provider!L12</f>
        <v>-72428.191843356617</v>
      </c>
      <c r="M7" s="146">
        <f>-Provider!M12</f>
        <v>-72428.191843356617</v>
      </c>
      <c r="N7" s="146">
        <f>-Provider!N12</f>
        <v>-72428.191843356617</v>
      </c>
      <c r="O7" s="146">
        <f>-Provider!O12</f>
        <v>-72428.191843356617</v>
      </c>
      <c r="P7" s="146">
        <f>-Provider!P12</f>
        <v>-72428.191843356617</v>
      </c>
      <c r="Q7" s="146">
        <f>-Provider!Q12</f>
        <v>-72428.191843356617</v>
      </c>
      <c r="R7" s="146">
        <f>-Provider!R12</f>
        <v>-72428.191843356617</v>
      </c>
      <c r="S7" s="146">
        <f>-Provider!S12</f>
        <v>-72428.191843356617</v>
      </c>
      <c r="T7" s="146">
        <f>-Provider!T12</f>
        <v>-72428.191843356617</v>
      </c>
      <c r="U7" s="146">
        <f>-Provider!U12</f>
        <v>-72428.191843356617</v>
      </c>
      <c r="V7" s="146">
        <f>-Provider!V12</f>
        <v>-72428.191843356617</v>
      </c>
      <c r="W7" s="146">
        <f>-Provider!W12</f>
        <v>-72428.191843356617</v>
      </c>
      <c r="X7" s="146">
        <f>-Provider!X12</f>
        <v>-72428.191843356617</v>
      </c>
      <c r="Y7" s="146">
        <f>-Provider!Y12</f>
        <v>-72428.191843356617</v>
      </c>
      <c r="Z7" s="146">
        <f>-Provider!Z12</f>
        <v>-72428.191843356617</v>
      </c>
      <c r="AA7" s="146">
        <f>-Provider!AA12</f>
        <v>-72428.191843356617</v>
      </c>
      <c r="AB7" s="146">
        <f>-Provider!AB12</f>
        <v>-72428.191843356617</v>
      </c>
      <c r="AC7" s="146">
        <f>-Provider!AC12</f>
        <v>-72428.191843356617</v>
      </c>
      <c r="AD7" s="146">
        <f>-Provider!AD12</f>
        <v>-72428.191843356617</v>
      </c>
      <c r="AE7" s="146">
        <f>-Provider!AE12</f>
        <v>-72428.191843356617</v>
      </c>
      <c r="AF7" s="146">
        <f>-Provider!AF12</f>
        <v>-72428.191843356617</v>
      </c>
      <c r="AG7" s="146">
        <f>-Provider!AG12</f>
        <v>-72428.191843356617</v>
      </c>
      <c r="AH7" s="146">
        <f>-Provider!AH12</f>
        <v>-72428.191843356617</v>
      </c>
      <c r="AI7" s="146">
        <f>-Provider!AI12</f>
        <v>-72428.191843356617</v>
      </c>
      <c r="AJ7" s="146">
        <f>-Provider!AJ12</f>
        <v>-72428.191843356617</v>
      </c>
      <c r="AK7" s="146">
        <f>-Provider!AK12</f>
        <v>-72428.191843356617</v>
      </c>
      <c r="AL7" s="146">
        <f>-Provider!AL12</f>
        <v>-72428.191843356617</v>
      </c>
      <c r="AM7" s="146">
        <f>-Provider!AM12</f>
        <v>-72428.191843356617</v>
      </c>
      <c r="AN7" s="146">
        <f>-Provider!AN12</f>
        <v>-72428.191843356617</v>
      </c>
      <c r="AO7" s="146">
        <f>-Provider!AO12</f>
        <v>-72428.191843356617</v>
      </c>
      <c r="AP7" s="146">
        <f>-Provider!AP12</f>
        <v>-72428.191843356617</v>
      </c>
      <c r="AQ7" s="146">
        <f>-Provider!AQ12</f>
        <v>-72428.191843356617</v>
      </c>
      <c r="AR7" s="146">
        <f>-Provider!AR12</f>
        <v>-72428.191843356617</v>
      </c>
      <c r="AS7" s="146">
        <f>-Provider!AS12</f>
        <v>-72428.191843356617</v>
      </c>
      <c r="AT7" s="146">
        <f>-Provider!AT12</f>
        <v>-72428.191843356617</v>
      </c>
      <c r="AU7" s="146">
        <f>-Provider!AU12</f>
        <v>-72428.191843356617</v>
      </c>
      <c r="AV7" s="146">
        <f>-Provider!AV12</f>
        <v>-72428.191843356617</v>
      </c>
      <c r="AW7" s="146">
        <f>-Provider!AW12</f>
        <v>-72428.191843356617</v>
      </c>
      <c r="AX7" s="146">
        <f>-Provider!AX12</f>
        <v>-72428.191843356617</v>
      </c>
      <c r="AY7" s="146">
        <f>-Provider!AY12</f>
        <v>-72428.191843356617</v>
      </c>
      <c r="AZ7" s="146">
        <f>-Provider!AZ12</f>
        <v>-72428.191843356617</v>
      </c>
      <c r="BA7" s="146">
        <f>-Provider!BA12</f>
        <v>-72428.191843356617</v>
      </c>
      <c r="BB7" s="146">
        <f>-Provider!BB12</f>
        <v>-72428.191843356617</v>
      </c>
      <c r="BC7" s="146">
        <f>-Provider!BC12</f>
        <v>-72428.191843356617</v>
      </c>
      <c r="BD7" s="146">
        <f>-Provider!BD12</f>
        <v>-72428.191843356617</v>
      </c>
      <c r="BE7" s="146">
        <f>-Provider!BE12</f>
        <v>-72428.191843356617</v>
      </c>
      <c r="BF7" s="146">
        <f>-Provider!BF12</f>
        <v>-72428.191843356617</v>
      </c>
      <c r="BG7" s="146">
        <f>-Provider!BG12</f>
        <v>-72428.191843356617</v>
      </c>
      <c r="BH7" s="146">
        <f>-Provider!BH12</f>
        <v>-72428.191843356617</v>
      </c>
      <c r="BI7" s="146">
        <f>-Provider!BI12</f>
        <v>-72428.191843356617</v>
      </c>
      <c r="BJ7" s="146">
        <f>-Provider!BJ12</f>
        <v>-72428.191843356617</v>
      </c>
      <c r="BK7" s="146">
        <f>-Provider!BK12</f>
        <v>-72428.191843356617</v>
      </c>
      <c r="BL7" s="146">
        <f>-Provider!BL12</f>
        <v>-72428.191843356617</v>
      </c>
      <c r="BM7" s="146">
        <f>-Provider!BM12</f>
        <v>-72428.191843356617</v>
      </c>
      <c r="BN7" s="146">
        <f>-Provider!BN12</f>
        <v>-72428.191843356617</v>
      </c>
      <c r="BO7" s="146">
        <f>-Provider!BO12</f>
        <v>-72428.191843356617</v>
      </c>
      <c r="BP7" s="146">
        <f>-Provider!BP12</f>
        <v>-72428.191843356617</v>
      </c>
      <c r="BQ7" s="146">
        <f>-Provider!BQ12</f>
        <v>-72428.191843356617</v>
      </c>
      <c r="BR7" s="146">
        <f>-Provider!BR12</f>
        <v>-72428.191843356617</v>
      </c>
      <c r="BS7" s="146">
        <f>-Provider!BS12</f>
        <v>-72428.191843356617</v>
      </c>
      <c r="BT7" s="146">
        <f>-Provider!BT12</f>
        <v>-72428.191843356617</v>
      </c>
      <c r="BU7" s="146">
        <f>-Provider!BU12</f>
        <v>-72428.191843356617</v>
      </c>
      <c r="BV7" s="146">
        <f>-Provider!BV12</f>
        <v>-72428.191843356617</v>
      </c>
      <c r="BW7" s="146">
        <f>-Provider!BW12</f>
        <v>-72428.191843356617</v>
      </c>
      <c r="BX7" s="146">
        <f>-Provider!BX12</f>
        <v>-72428.191843356617</v>
      </c>
      <c r="BY7" s="146">
        <f>-Provider!BY12</f>
        <v>-72428.191843356617</v>
      </c>
      <c r="BZ7" s="146">
        <f>-Provider!BZ12</f>
        <v>-72428.191843356617</v>
      </c>
      <c r="CA7" s="146">
        <f>-Provider!CA12</f>
        <v>-72428.191843356617</v>
      </c>
      <c r="CB7" s="146">
        <f>-Provider!CB12</f>
        <v>-72428.191843356617</v>
      </c>
      <c r="CC7" s="146">
        <f>-Provider!CC12</f>
        <v>-72428.191843356617</v>
      </c>
      <c r="CD7" s="146">
        <f>-Provider!CD12</f>
        <v>-72428.191843356617</v>
      </c>
      <c r="CE7" s="146">
        <f>-Provider!CE12</f>
        <v>-72428.191843356617</v>
      </c>
      <c r="CF7" s="146">
        <f>-Provider!CF12</f>
        <v>-72428.191843356617</v>
      </c>
      <c r="CG7" s="146">
        <f>-Provider!CG12</f>
        <v>-72428.191843356617</v>
      </c>
      <c r="CH7" s="146">
        <f>-Provider!CH12</f>
        <v>-72428.191843356617</v>
      </c>
      <c r="CI7" s="146">
        <f>-Provider!CI12</f>
        <v>-72428.191843356617</v>
      </c>
      <c r="CJ7" s="146">
        <f>-Provider!CJ12</f>
        <v>-72428.191843356617</v>
      </c>
      <c r="CK7" s="146">
        <f>-Provider!CK12</f>
        <v>-72428.191843356617</v>
      </c>
      <c r="CL7" s="146">
        <f>-Provider!CL12</f>
        <v>-72428.191843356617</v>
      </c>
      <c r="CM7" s="146">
        <f>-Provider!CM12</f>
        <v>-72428.191843356617</v>
      </c>
      <c r="CN7" s="146">
        <f>-Provider!CN12</f>
        <v>-72428.191843356617</v>
      </c>
      <c r="CO7" s="146">
        <f>-Provider!CO12</f>
        <v>-72428.191843356617</v>
      </c>
      <c r="CP7" s="146">
        <f>-Provider!CP12</f>
        <v>-72428.191843356617</v>
      </c>
      <c r="CQ7" s="146">
        <f>-Provider!CQ12</f>
        <v>-72428.191843356617</v>
      </c>
      <c r="CR7" s="146">
        <f>-Provider!CR12</f>
        <v>-72428.191843356617</v>
      </c>
      <c r="CS7" s="146">
        <f>-Provider!CS12</f>
        <v>-72428.191843356617</v>
      </c>
      <c r="CT7" s="146">
        <f>-Provider!CT12</f>
        <v>-72428.191843356617</v>
      </c>
      <c r="CU7" s="146">
        <f>-Provider!CU12</f>
        <v>-72428.191843356617</v>
      </c>
      <c r="CV7" s="146">
        <f>-Provider!CV12</f>
        <v>-72428.191843356617</v>
      </c>
      <c r="CW7" s="146">
        <f>-Provider!CW12</f>
        <v>-72428.191843356617</v>
      </c>
      <c r="CX7" s="146">
        <f>-Provider!CX12</f>
        <v>-72428.191843356617</v>
      </c>
      <c r="CY7" s="146">
        <f>-Provider!CY12</f>
        <v>-72428.191843356617</v>
      </c>
      <c r="CZ7" s="146">
        <f>-Provider!CZ12</f>
        <v>-72428.191843356617</v>
      </c>
      <c r="DA7" s="146">
        <f>-Provider!DA12</f>
        <v>-72428.191843356617</v>
      </c>
      <c r="DB7" s="146">
        <f>-Provider!DB12</f>
        <v>-72428.191843356617</v>
      </c>
      <c r="DC7" s="146">
        <f>-Provider!DC12</f>
        <v>-72428.191843356617</v>
      </c>
      <c r="DD7" s="146">
        <f>-Provider!DD12</f>
        <v>-72428.191843356617</v>
      </c>
      <c r="DE7" s="146">
        <f>-Provider!DE12</f>
        <v>-72428.191843356617</v>
      </c>
      <c r="DF7" s="146">
        <f>-Provider!DF12</f>
        <v>-72428.191843356617</v>
      </c>
      <c r="DG7" s="146">
        <f>-Provider!DG12</f>
        <v>-72428.191843356617</v>
      </c>
      <c r="DH7" s="146">
        <f>-Provider!DH12</f>
        <v>-72428.191843356617</v>
      </c>
      <c r="DI7" s="146">
        <f>-Provider!DI12</f>
        <v>-72428.191843356617</v>
      </c>
      <c r="DJ7" s="146">
        <f>-Provider!DJ12</f>
        <v>-432428.19184335659</v>
      </c>
      <c r="DK7" s="146">
        <f>-Provider!DK12</f>
        <v>0</v>
      </c>
      <c r="DL7" s="146">
        <f>-Provider!DL12</f>
        <v>0</v>
      </c>
      <c r="DM7" s="146">
        <f>-Provider!DM12</f>
        <v>0</v>
      </c>
      <c r="DN7" s="146">
        <f>-Provider!DN12</f>
        <v>0</v>
      </c>
      <c r="DO7" s="146">
        <f>-Provider!DO12</f>
        <v>0</v>
      </c>
      <c r="DP7" s="146">
        <f>-Provider!DP12</f>
        <v>0</v>
      </c>
      <c r="DQ7" s="146">
        <f>-Provider!DQ12</f>
        <v>0</v>
      </c>
      <c r="DR7" s="146">
        <f>-Provider!DR12</f>
        <v>0</v>
      </c>
      <c r="DS7" s="146">
        <f>-Provider!DS12</f>
        <v>0</v>
      </c>
      <c r="DT7" s="146">
        <f>-Provider!DT12</f>
        <v>0</v>
      </c>
      <c r="DU7" s="144"/>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row>
    <row r="8" spans="1:166" s="141" customFormat="1" ht="15.5" customHeight="1" thickBot="1" x14ac:dyDescent="0.25">
      <c r="A8" s="408"/>
      <c r="B8" s="71" t="s">
        <v>197</v>
      </c>
      <c r="C8" s="423">
        <f>SUM(D8:DT8)</f>
        <v>-8327101.1027692417</v>
      </c>
      <c r="D8" s="422">
        <f>-Provider!D12</f>
        <v>0</v>
      </c>
      <c r="E8" s="147">
        <f>-Provider!E12</f>
        <v>-72428.191843356617</v>
      </c>
      <c r="F8" s="147">
        <f>-Provider!F12</f>
        <v>-72428.191843356617</v>
      </c>
      <c r="G8" s="147">
        <f>-Provider!G12</f>
        <v>-72428.191843356617</v>
      </c>
      <c r="H8" s="147">
        <f>-Provider!H12</f>
        <v>-72428.191843356617</v>
      </c>
      <c r="I8" s="147">
        <f>-Provider!I12</f>
        <v>-72428.191843356617</v>
      </c>
      <c r="J8" s="147">
        <f>-Provider!J12</f>
        <v>-72428.191843356617</v>
      </c>
      <c r="K8" s="147">
        <f>-Provider!K12</f>
        <v>-72428.191843356617</v>
      </c>
      <c r="L8" s="147">
        <f>-Provider!L12</f>
        <v>-72428.191843356617</v>
      </c>
      <c r="M8" s="147">
        <f>-Provider!M12</f>
        <v>-72428.191843356617</v>
      </c>
      <c r="N8" s="147">
        <f>-Provider!N12</f>
        <v>-72428.191843356617</v>
      </c>
      <c r="O8" s="147">
        <f>-Provider!O12</f>
        <v>-72428.191843356617</v>
      </c>
      <c r="P8" s="147">
        <f>-Provider!P12</f>
        <v>-72428.191843356617</v>
      </c>
      <c r="Q8" s="147">
        <f>-Provider!Q12</f>
        <v>-72428.191843356617</v>
      </c>
      <c r="R8" s="147">
        <f>-Provider!R12</f>
        <v>-72428.191843356617</v>
      </c>
      <c r="S8" s="147">
        <f>-Provider!S12</f>
        <v>-72428.191843356617</v>
      </c>
      <c r="T8" s="147">
        <f>-Provider!T12</f>
        <v>-72428.191843356617</v>
      </c>
      <c r="U8" s="147">
        <f>-Provider!U12</f>
        <v>-72428.191843356617</v>
      </c>
      <c r="V8" s="147">
        <f>-Provider!V12</f>
        <v>-72428.191843356617</v>
      </c>
      <c r="W8" s="147">
        <f>-Provider!W12</f>
        <v>-72428.191843356617</v>
      </c>
      <c r="X8" s="147">
        <f>-Provider!X12</f>
        <v>-72428.191843356617</v>
      </c>
      <c r="Y8" s="147">
        <f>-Provider!Y12</f>
        <v>-72428.191843356617</v>
      </c>
      <c r="Z8" s="147">
        <f>-Provider!Z12</f>
        <v>-72428.191843356617</v>
      </c>
      <c r="AA8" s="147">
        <f>-Provider!AA12</f>
        <v>-72428.191843356617</v>
      </c>
      <c r="AB8" s="147">
        <f>-Provider!AB12</f>
        <v>-72428.191843356617</v>
      </c>
      <c r="AC8" s="147">
        <f>-Provider!AC12</f>
        <v>-72428.191843356617</v>
      </c>
      <c r="AD8" s="147">
        <f>-Provider!AD12</f>
        <v>-72428.191843356617</v>
      </c>
      <c r="AE8" s="147">
        <f>-Provider!AE12</f>
        <v>-72428.191843356617</v>
      </c>
      <c r="AF8" s="147">
        <f>-Provider!AF12</f>
        <v>-72428.191843356617</v>
      </c>
      <c r="AG8" s="147">
        <f>-Provider!AG12</f>
        <v>-72428.191843356617</v>
      </c>
      <c r="AH8" s="147">
        <f>-Provider!AH12</f>
        <v>-72428.191843356617</v>
      </c>
      <c r="AI8" s="147">
        <f>-Provider!AI12</f>
        <v>-72428.191843356617</v>
      </c>
      <c r="AJ8" s="147">
        <f>-Provider!AJ12</f>
        <v>-72428.191843356617</v>
      </c>
      <c r="AK8" s="147">
        <f>-Provider!AK12</f>
        <v>-72428.191843356617</v>
      </c>
      <c r="AL8" s="147">
        <f>-Provider!AL12</f>
        <v>-72428.191843356617</v>
      </c>
      <c r="AM8" s="147">
        <f>-Provider!AM12</f>
        <v>-72428.191843356617</v>
      </c>
      <c r="AN8" s="147">
        <f>-Provider!AN12</f>
        <v>-72428.191843356617</v>
      </c>
      <c r="AO8" s="147">
        <f>-Provider!AO12</f>
        <v>-72428.191843356617</v>
      </c>
      <c r="AP8" s="147">
        <f>-Provider!AP12</f>
        <v>-72428.191843356617</v>
      </c>
      <c r="AQ8" s="147">
        <f>-Provider!AQ12</f>
        <v>-72428.191843356617</v>
      </c>
      <c r="AR8" s="147">
        <f>-Provider!AR12</f>
        <v>-72428.191843356617</v>
      </c>
      <c r="AS8" s="147">
        <f>-Provider!AS12</f>
        <v>-72428.191843356617</v>
      </c>
      <c r="AT8" s="147">
        <f>-Provider!AT12</f>
        <v>-72428.191843356617</v>
      </c>
      <c r="AU8" s="147">
        <f>-Provider!AU12</f>
        <v>-72428.191843356617</v>
      </c>
      <c r="AV8" s="147">
        <f>-Provider!AV12</f>
        <v>-72428.191843356617</v>
      </c>
      <c r="AW8" s="147">
        <f>-Provider!AW12</f>
        <v>-72428.191843356617</v>
      </c>
      <c r="AX8" s="147">
        <f>-Provider!AX12</f>
        <v>-72428.191843356617</v>
      </c>
      <c r="AY8" s="147">
        <f>-Provider!AY12</f>
        <v>-72428.191843356617</v>
      </c>
      <c r="AZ8" s="147">
        <f>-Provider!AZ12</f>
        <v>-72428.191843356617</v>
      </c>
      <c r="BA8" s="147">
        <f>-Provider!BA12</f>
        <v>-72428.191843356617</v>
      </c>
      <c r="BB8" s="147">
        <f>-Provider!BB12</f>
        <v>-72428.191843356617</v>
      </c>
      <c r="BC8" s="147">
        <f>-Provider!BC12</f>
        <v>-72428.191843356617</v>
      </c>
      <c r="BD8" s="147">
        <f>-Provider!BD12</f>
        <v>-72428.191843356617</v>
      </c>
      <c r="BE8" s="147">
        <f>-Provider!BE12</f>
        <v>-72428.191843356617</v>
      </c>
      <c r="BF8" s="147">
        <f>-Provider!BF12</f>
        <v>-72428.191843356617</v>
      </c>
      <c r="BG8" s="147">
        <f>-Provider!BG12</f>
        <v>-72428.191843356617</v>
      </c>
      <c r="BH8" s="147">
        <f>-Provider!BH12</f>
        <v>-72428.191843356617</v>
      </c>
      <c r="BI8" s="147">
        <f>-Provider!BI12</f>
        <v>-72428.191843356617</v>
      </c>
      <c r="BJ8" s="147">
        <f>-Provider!BJ12</f>
        <v>-72428.191843356617</v>
      </c>
      <c r="BK8" s="147">
        <f>-Provider!BK12</f>
        <v>-72428.191843356617</v>
      </c>
      <c r="BL8" s="147">
        <f>-Provider!BL12</f>
        <v>-72428.191843356617</v>
      </c>
      <c r="BM8" s="147">
        <f>-Provider!BM12</f>
        <v>-72428.191843356617</v>
      </c>
      <c r="BN8" s="147">
        <f>-Provider!BN12</f>
        <v>-72428.191843356617</v>
      </c>
      <c r="BO8" s="147">
        <f>-Provider!BO12</f>
        <v>-72428.191843356617</v>
      </c>
      <c r="BP8" s="147">
        <f>-Provider!BP12</f>
        <v>-72428.191843356617</v>
      </c>
      <c r="BQ8" s="147">
        <f>-Provider!BQ12</f>
        <v>-72428.191843356617</v>
      </c>
      <c r="BR8" s="147">
        <f>-Provider!BR12</f>
        <v>-72428.191843356617</v>
      </c>
      <c r="BS8" s="147">
        <f>-Provider!BS12</f>
        <v>-72428.191843356617</v>
      </c>
      <c r="BT8" s="147">
        <f>-Provider!BT12</f>
        <v>-72428.191843356617</v>
      </c>
      <c r="BU8" s="147">
        <f>-Provider!BU12</f>
        <v>-72428.191843356617</v>
      </c>
      <c r="BV8" s="147">
        <f>-Provider!BV12</f>
        <v>-72428.191843356617</v>
      </c>
      <c r="BW8" s="147">
        <f>-Provider!BW12</f>
        <v>-72428.191843356617</v>
      </c>
      <c r="BX8" s="147">
        <f>-Provider!BX12</f>
        <v>-72428.191843356617</v>
      </c>
      <c r="BY8" s="147">
        <f>-Provider!BY12</f>
        <v>-72428.191843356617</v>
      </c>
      <c r="BZ8" s="147">
        <f>-Provider!BZ12</f>
        <v>-72428.191843356617</v>
      </c>
      <c r="CA8" s="147">
        <f>-Provider!CA12</f>
        <v>-72428.191843356617</v>
      </c>
      <c r="CB8" s="147">
        <f>-Provider!CB12</f>
        <v>-72428.191843356617</v>
      </c>
      <c r="CC8" s="147">
        <f>-Provider!CC12</f>
        <v>-72428.191843356617</v>
      </c>
      <c r="CD8" s="147">
        <f>-Provider!CD12</f>
        <v>-72428.191843356617</v>
      </c>
      <c r="CE8" s="147">
        <f>-Provider!CE12</f>
        <v>-72428.191843356617</v>
      </c>
      <c r="CF8" s="147">
        <f>-Provider!CF12</f>
        <v>-72428.191843356617</v>
      </c>
      <c r="CG8" s="147">
        <f>-Provider!CG12</f>
        <v>-72428.191843356617</v>
      </c>
      <c r="CH8" s="147">
        <f>-Provider!CH12</f>
        <v>-72428.191843356617</v>
      </c>
      <c r="CI8" s="147">
        <f>-Provider!CI12</f>
        <v>-72428.191843356617</v>
      </c>
      <c r="CJ8" s="147">
        <f>-Provider!CJ12</f>
        <v>-72428.191843356617</v>
      </c>
      <c r="CK8" s="147">
        <f>-Provider!CK12</f>
        <v>-72428.191843356617</v>
      </c>
      <c r="CL8" s="147">
        <f>-Provider!CL12</f>
        <v>-72428.191843356617</v>
      </c>
      <c r="CM8" s="147">
        <f>-Provider!CM12</f>
        <v>-72428.191843356617</v>
      </c>
      <c r="CN8" s="147">
        <f>-Provider!CN12</f>
        <v>-72428.191843356617</v>
      </c>
      <c r="CO8" s="147">
        <f>-Provider!CO12</f>
        <v>-72428.191843356617</v>
      </c>
      <c r="CP8" s="147">
        <f>-Provider!CP12</f>
        <v>-72428.191843356617</v>
      </c>
      <c r="CQ8" s="147">
        <f>-Provider!CQ12</f>
        <v>-72428.191843356617</v>
      </c>
      <c r="CR8" s="147">
        <f>-Provider!CR12</f>
        <v>-72428.191843356617</v>
      </c>
      <c r="CS8" s="147">
        <f>-Provider!CS12</f>
        <v>-72428.191843356617</v>
      </c>
      <c r="CT8" s="147">
        <f>-Provider!CT12</f>
        <v>-72428.191843356617</v>
      </c>
      <c r="CU8" s="147">
        <f>-Provider!CU12</f>
        <v>-72428.191843356617</v>
      </c>
      <c r="CV8" s="147">
        <f>-Provider!CV12</f>
        <v>-72428.191843356617</v>
      </c>
      <c r="CW8" s="147">
        <f>-Provider!CW12</f>
        <v>-72428.191843356617</v>
      </c>
      <c r="CX8" s="147">
        <f>-Provider!CX12</f>
        <v>-72428.191843356617</v>
      </c>
      <c r="CY8" s="147">
        <f>-Provider!CY12</f>
        <v>-72428.191843356617</v>
      </c>
      <c r="CZ8" s="147">
        <f>-Provider!CZ12</f>
        <v>-72428.191843356617</v>
      </c>
      <c r="DA8" s="147">
        <f>-Provider!DA12</f>
        <v>-72428.191843356617</v>
      </c>
      <c r="DB8" s="147">
        <f>-Provider!DB12</f>
        <v>-72428.191843356617</v>
      </c>
      <c r="DC8" s="147">
        <f>-Provider!DC12</f>
        <v>-72428.191843356617</v>
      </c>
      <c r="DD8" s="147">
        <f>-Provider!DD12</f>
        <v>-72428.191843356617</v>
      </c>
      <c r="DE8" s="147">
        <f>-Provider!DE12</f>
        <v>-72428.191843356617</v>
      </c>
      <c r="DF8" s="147">
        <f>-Provider!DF12</f>
        <v>-72428.191843356617</v>
      </c>
      <c r="DG8" s="147">
        <f>-Provider!DG12</f>
        <v>-72428.191843356617</v>
      </c>
      <c r="DH8" s="147">
        <f>-Provider!DH12</f>
        <v>-72428.191843356617</v>
      </c>
      <c r="DI8" s="147">
        <f>-Provider!DI12</f>
        <v>-72428.191843356617</v>
      </c>
      <c r="DJ8" s="147">
        <f>-Provider!DJ12</f>
        <v>-432428.19184335659</v>
      </c>
      <c r="DK8" s="147">
        <f>-Provider!DK12</f>
        <v>0</v>
      </c>
      <c r="DL8" s="147">
        <f>-Provider!DL12</f>
        <v>0</v>
      </c>
      <c r="DM8" s="147">
        <f>-Provider!DM12</f>
        <v>0</v>
      </c>
      <c r="DN8" s="147">
        <f>-Provider!DN12</f>
        <v>0</v>
      </c>
      <c r="DO8" s="147">
        <f>-Provider!DO12</f>
        <v>0</v>
      </c>
      <c r="DP8" s="147">
        <f>-Provider!DP12</f>
        <v>0</v>
      </c>
      <c r="DQ8" s="147">
        <f>-Provider!DQ12</f>
        <v>0</v>
      </c>
      <c r="DR8" s="147">
        <f>-Provider!DR12</f>
        <v>0</v>
      </c>
      <c r="DS8" s="147">
        <f>-Provider!DS12</f>
        <v>0</v>
      </c>
      <c r="DT8" s="147">
        <f>-Provider!DT12</f>
        <v>0</v>
      </c>
      <c r="DU8" s="144"/>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row>
    <row r="9" spans="1:166" s="141" customFormat="1" ht="15.5" customHeight="1" x14ac:dyDescent="0.2">
      <c r="A9" s="408"/>
      <c r="B9" s="127" t="s">
        <v>55</v>
      </c>
      <c r="C9" s="90">
        <f>SUM(D9:DT9)</f>
        <v>-8327101.1027692417</v>
      </c>
      <c r="D9" s="148">
        <f t="shared" ref="D9:AI9" si="12">D8</f>
        <v>0</v>
      </c>
      <c r="E9" s="149">
        <f t="shared" si="12"/>
        <v>-72428.191843356617</v>
      </c>
      <c r="F9" s="149">
        <f t="shared" si="12"/>
        <v>-72428.191843356617</v>
      </c>
      <c r="G9" s="149">
        <f t="shared" si="12"/>
        <v>-72428.191843356617</v>
      </c>
      <c r="H9" s="149">
        <f t="shared" si="12"/>
        <v>-72428.191843356617</v>
      </c>
      <c r="I9" s="149">
        <f t="shared" si="12"/>
        <v>-72428.191843356617</v>
      </c>
      <c r="J9" s="149">
        <f t="shared" si="12"/>
        <v>-72428.191843356617</v>
      </c>
      <c r="K9" s="149">
        <f t="shared" si="12"/>
        <v>-72428.191843356617</v>
      </c>
      <c r="L9" s="149">
        <f t="shared" si="12"/>
        <v>-72428.191843356617</v>
      </c>
      <c r="M9" s="149">
        <f t="shared" si="12"/>
        <v>-72428.191843356617</v>
      </c>
      <c r="N9" s="149">
        <f t="shared" si="12"/>
        <v>-72428.191843356617</v>
      </c>
      <c r="O9" s="149">
        <f t="shared" si="12"/>
        <v>-72428.191843356617</v>
      </c>
      <c r="P9" s="149">
        <f t="shared" si="12"/>
        <v>-72428.191843356617</v>
      </c>
      <c r="Q9" s="149">
        <f t="shared" si="12"/>
        <v>-72428.191843356617</v>
      </c>
      <c r="R9" s="149">
        <f t="shared" si="12"/>
        <v>-72428.191843356617</v>
      </c>
      <c r="S9" s="149">
        <f t="shared" si="12"/>
        <v>-72428.191843356617</v>
      </c>
      <c r="T9" s="149">
        <f t="shared" si="12"/>
        <v>-72428.191843356617</v>
      </c>
      <c r="U9" s="149">
        <f t="shared" si="12"/>
        <v>-72428.191843356617</v>
      </c>
      <c r="V9" s="149">
        <f t="shared" si="12"/>
        <v>-72428.191843356617</v>
      </c>
      <c r="W9" s="149">
        <f t="shared" si="12"/>
        <v>-72428.191843356617</v>
      </c>
      <c r="X9" s="149">
        <f t="shared" si="12"/>
        <v>-72428.191843356617</v>
      </c>
      <c r="Y9" s="149">
        <f t="shared" si="12"/>
        <v>-72428.191843356617</v>
      </c>
      <c r="Z9" s="149">
        <f t="shared" si="12"/>
        <v>-72428.191843356617</v>
      </c>
      <c r="AA9" s="149">
        <f t="shared" si="12"/>
        <v>-72428.191843356617</v>
      </c>
      <c r="AB9" s="149">
        <f t="shared" si="12"/>
        <v>-72428.191843356617</v>
      </c>
      <c r="AC9" s="149">
        <f t="shared" si="12"/>
        <v>-72428.191843356617</v>
      </c>
      <c r="AD9" s="149">
        <f t="shared" si="12"/>
        <v>-72428.191843356617</v>
      </c>
      <c r="AE9" s="149">
        <f t="shared" si="12"/>
        <v>-72428.191843356617</v>
      </c>
      <c r="AF9" s="149">
        <f t="shared" si="12"/>
        <v>-72428.191843356617</v>
      </c>
      <c r="AG9" s="149">
        <f t="shared" si="12"/>
        <v>-72428.191843356617</v>
      </c>
      <c r="AH9" s="149">
        <f t="shared" si="12"/>
        <v>-72428.191843356617</v>
      </c>
      <c r="AI9" s="149">
        <f t="shared" si="12"/>
        <v>-72428.191843356617</v>
      </c>
      <c r="AJ9" s="149">
        <f t="shared" ref="AJ9:BO9" si="13">AJ8</f>
        <v>-72428.191843356617</v>
      </c>
      <c r="AK9" s="149">
        <f t="shared" si="13"/>
        <v>-72428.191843356617</v>
      </c>
      <c r="AL9" s="149">
        <f t="shared" si="13"/>
        <v>-72428.191843356617</v>
      </c>
      <c r="AM9" s="149">
        <f t="shared" si="13"/>
        <v>-72428.191843356617</v>
      </c>
      <c r="AN9" s="149">
        <f t="shared" si="13"/>
        <v>-72428.191843356617</v>
      </c>
      <c r="AO9" s="149">
        <f t="shared" si="13"/>
        <v>-72428.191843356617</v>
      </c>
      <c r="AP9" s="149">
        <f t="shared" si="13"/>
        <v>-72428.191843356617</v>
      </c>
      <c r="AQ9" s="149">
        <f t="shared" si="13"/>
        <v>-72428.191843356617</v>
      </c>
      <c r="AR9" s="149">
        <f t="shared" si="13"/>
        <v>-72428.191843356617</v>
      </c>
      <c r="AS9" s="149">
        <f t="shared" si="13"/>
        <v>-72428.191843356617</v>
      </c>
      <c r="AT9" s="149">
        <f t="shared" si="13"/>
        <v>-72428.191843356617</v>
      </c>
      <c r="AU9" s="149">
        <f t="shared" si="13"/>
        <v>-72428.191843356617</v>
      </c>
      <c r="AV9" s="149">
        <f t="shared" si="13"/>
        <v>-72428.191843356617</v>
      </c>
      <c r="AW9" s="149">
        <f t="shared" si="13"/>
        <v>-72428.191843356617</v>
      </c>
      <c r="AX9" s="149">
        <f t="shared" si="13"/>
        <v>-72428.191843356617</v>
      </c>
      <c r="AY9" s="149">
        <f t="shared" si="13"/>
        <v>-72428.191843356617</v>
      </c>
      <c r="AZ9" s="149">
        <f t="shared" si="13"/>
        <v>-72428.191843356617</v>
      </c>
      <c r="BA9" s="149">
        <f t="shared" si="13"/>
        <v>-72428.191843356617</v>
      </c>
      <c r="BB9" s="149">
        <f t="shared" si="13"/>
        <v>-72428.191843356617</v>
      </c>
      <c r="BC9" s="149">
        <f t="shared" si="13"/>
        <v>-72428.191843356617</v>
      </c>
      <c r="BD9" s="149">
        <f t="shared" si="13"/>
        <v>-72428.191843356617</v>
      </c>
      <c r="BE9" s="149">
        <f t="shared" si="13"/>
        <v>-72428.191843356617</v>
      </c>
      <c r="BF9" s="149">
        <f t="shared" si="13"/>
        <v>-72428.191843356617</v>
      </c>
      <c r="BG9" s="149">
        <f t="shared" si="13"/>
        <v>-72428.191843356617</v>
      </c>
      <c r="BH9" s="149">
        <f t="shared" si="13"/>
        <v>-72428.191843356617</v>
      </c>
      <c r="BI9" s="149">
        <f t="shared" si="13"/>
        <v>-72428.191843356617</v>
      </c>
      <c r="BJ9" s="149">
        <f t="shared" si="13"/>
        <v>-72428.191843356617</v>
      </c>
      <c r="BK9" s="149">
        <f t="shared" si="13"/>
        <v>-72428.191843356617</v>
      </c>
      <c r="BL9" s="149">
        <f t="shared" si="13"/>
        <v>-72428.191843356617</v>
      </c>
      <c r="BM9" s="149">
        <f t="shared" si="13"/>
        <v>-72428.191843356617</v>
      </c>
      <c r="BN9" s="149">
        <f t="shared" si="13"/>
        <v>-72428.191843356617</v>
      </c>
      <c r="BO9" s="149">
        <f t="shared" si="13"/>
        <v>-72428.191843356617</v>
      </c>
      <c r="BP9" s="149">
        <f t="shared" ref="BP9:CU9" si="14">BP8</f>
        <v>-72428.191843356617</v>
      </c>
      <c r="BQ9" s="149">
        <f t="shared" si="14"/>
        <v>-72428.191843356617</v>
      </c>
      <c r="BR9" s="149">
        <f t="shared" si="14"/>
        <v>-72428.191843356617</v>
      </c>
      <c r="BS9" s="149">
        <f t="shared" si="14"/>
        <v>-72428.191843356617</v>
      </c>
      <c r="BT9" s="149">
        <f t="shared" si="14"/>
        <v>-72428.191843356617</v>
      </c>
      <c r="BU9" s="149">
        <f t="shared" si="14"/>
        <v>-72428.191843356617</v>
      </c>
      <c r="BV9" s="149">
        <f t="shared" si="14"/>
        <v>-72428.191843356617</v>
      </c>
      <c r="BW9" s="149">
        <f t="shared" si="14"/>
        <v>-72428.191843356617</v>
      </c>
      <c r="BX9" s="149">
        <f t="shared" si="14"/>
        <v>-72428.191843356617</v>
      </c>
      <c r="BY9" s="149">
        <f t="shared" si="14"/>
        <v>-72428.191843356617</v>
      </c>
      <c r="BZ9" s="149">
        <f t="shared" si="14"/>
        <v>-72428.191843356617</v>
      </c>
      <c r="CA9" s="149">
        <f t="shared" si="14"/>
        <v>-72428.191843356617</v>
      </c>
      <c r="CB9" s="149">
        <f t="shared" si="14"/>
        <v>-72428.191843356617</v>
      </c>
      <c r="CC9" s="149">
        <f t="shared" si="14"/>
        <v>-72428.191843356617</v>
      </c>
      <c r="CD9" s="149">
        <f t="shared" si="14"/>
        <v>-72428.191843356617</v>
      </c>
      <c r="CE9" s="149">
        <f t="shared" si="14"/>
        <v>-72428.191843356617</v>
      </c>
      <c r="CF9" s="149">
        <f t="shared" si="14"/>
        <v>-72428.191843356617</v>
      </c>
      <c r="CG9" s="149">
        <f t="shared" si="14"/>
        <v>-72428.191843356617</v>
      </c>
      <c r="CH9" s="149">
        <f t="shared" si="14"/>
        <v>-72428.191843356617</v>
      </c>
      <c r="CI9" s="149">
        <f t="shared" si="14"/>
        <v>-72428.191843356617</v>
      </c>
      <c r="CJ9" s="149">
        <f t="shared" si="14"/>
        <v>-72428.191843356617</v>
      </c>
      <c r="CK9" s="149">
        <f t="shared" si="14"/>
        <v>-72428.191843356617</v>
      </c>
      <c r="CL9" s="149">
        <f t="shared" si="14"/>
        <v>-72428.191843356617</v>
      </c>
      <c r="CM9" s="149">
        <f t="shared" si="14"/>
        <v>-72428.191843356617</v>
      </c>
      <c r="CN9" s="149">
        <f t="shared" si="14"/>
        <v>-72428.191843356617</v>
      </c>
      <c r="CO9" s="149">
        <f t="shared" si="14"/>
        <v>-72428.191843356617</v>
      </c>
      <c r="CP9" s="149">
        <f t="shared" si="14"/>
        <v>-72428.191843356617</v>
      </c>
      <c r="CQ9" s="149">
        <f t="shared" si="14"/>
        <v>-72428.191843356617</v>
      </c>
      <c r="CR9" s="149">
        <f t="shared" si="14"/>
        <v>-72428.191843356617</v>
      </c>
      <c r="CS9" s="149">
        <f t="shared" si="14"/>
        <v>-72428.191843356617</v>
      </c>
      <c r="CT9" s="149">
        <f t="shared" si="14"/>
        <v>-72428.191843356617</v>
      </c>
      <c r="CU9" s="149">
        <f t="shared" si="14"/>
        <v>-72428.191843356617</v>
      </c>
      <c r="CV9" s="149">
        <f t="shared" ref="CV9:DT9" si="15">CV8</f>
        <v>-72428.191843356617</v>
      </c>
      <c r="CW9" s="149">
        <f t="shared" si="15"/>
        <v>-72428.191843356617</v>
      </c>
      <c r="CX9" s="149">
        <f t="shared" si="15"/>
        <v>-72428.191843356617</v>
      </c>
      <c r="CY9" s="149">
        <f t="shared" si="15"/>
        <v>-72428.191843356617</v>
      </c>
      <c r="CZ9" s="149">
        <f t="shared" si="15"/>
        <v>-72428.191843356617</v>
      </c>
      <c r="DA9" s="149">
        <f t="shared" si="15"/>
        <v>-72428.191843356617</v>
      </c>
      <c r="DB9" s="149">
        <f t="shared" si="15"/>
        <v>-72428.191843356617</v>
      </c>
      <c r="DC9" s="149">
        <f t="shared" si="15"/>
        <v>-72428.191843356617</v>
      </c>
      <c r="DD9" s="149">
        <f t="shared" si="15"/>
        <v>-72428.191843356617</v>
      </c>
      <c r="DE9" s="149">
        <f t="shared" si="15"/>
        <v>-72428.191843356617</v>
      </c>
      <c r="DF9" s="149">
        <f t="shared" si="15"/>
        <v>-72428.191843356617</v>
      </c>
      <c r="DG9" s="149">
        <f t="shared" si="15"/>
        <v>-72428.191843356617</v>
      </c>
      <c r="DH9" s="149">
        <f t="shared" si="15"/>
        <v>-72428.191843356617</v>
      </c>
      <c r="DI9" s="149">
        <f t="shared" si="15"/>
        <v>-72428.191843356617</v>
      </c>
      <c r="DJ9" s="149">
        <f t="shared" si="15"/>
        <v>-432428.19184335659</v>
      </c>
      <c r="DK9" s="149">
        <f t="shared" si="15"/>
        <v>0</v>
      </c>
      <c r="DL9" s="149">
        <f t="shared" si="15"/>
        <v>0</v>
      </c>
      <c r="DM9" s="149">
        <f t="shared" si="15"/>
        <v>0</v>
      </c>
      <c r="DN9" s="149">
        <f t="shared" si="15"/>
        <v>0</v>
      </c>
      <c r="DO9" s="149">
        <f t="shared" si="15"/>
        <v>0</v>
      </c>
      <c r="DP9" s="149">
        <f t="shared" si="15"/>
        <v>0</v>
      </c>
      <c r="DQ9" s="149">
        <f t="shared" si="15"/>
        <v>0</v>
      </c>
      <c r="DR9" s="149">
        <f t="shared" si="15"/>
        <v>0</v>
      </c>
      <c r="DS9" s="149">
        <f t="shared" si="15"/>
        <v>0</v>
      </c>
      <c r="DT9" s="150">
        <f t="shared" si="15"/>
        <v>0</v>
      </c>
      <c r="DU9" s="144"/>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row>
    <row r="10" spans="1:166" s="141" customFormat="1" ht="15.5" customHeight="1" x14ac:dyDescent="0.2">
      <c r="A10" s="408"/>
      <c r="B10" s="128" t="s">
        <v>50</v>
      </c>
      <c r="C10" s="91">
        <f>SUM(D10:DT10)</f>
        <v>-5651668.0093136299</v>
      </c>
      <c r="D10" s="151">
        <f>D9/((1+'Inputs and Model Assumptions'!$D$43)^(D6))</f>
        <v>0</v>
      </c>
      <c r="E10" s="152">
        <f>E9/((1+'Inputs and Model Assumptions'!$E$43)^(E6))</f>
        <v>-71909.913844642739</v>
      </c>
      <c r="F10" s="152">
        <f>F9/((1+'Inputs and Model Assumptions'!$E$43)^(F6))</f>
        <v>-71395.344513467222</v>
      </c>
      <c r="G10" s="152">
        <f>G9/((1+'Inputs and Model Assumptions'!$E$43)^(G6))</f>
        <v>-70884.457311534105</v>
      </c>
      <c r="H10" s="152">
        <f>H9/((1+'Inputs and Model Assumptions'!$E$43)^(H6))</f>
        <v>-70377.225890448855</v>
      </c>
      <c r="I10" s="152">
        <f>I9/((1+'Inputs and Model Assumptions'!$E$43)^(I6))</f>
        <v>-69873.624090359444</v>
      </c>
      <c r="J10" s="152">
        <f>J9/((1+'Inputs and Model Assumptions'!$E$43)^(J6))</f>
        <v>-69373.625938607176</v>
      </c>
      <c r="K10" s="152">
        <f>K9/((1+'Inputs and Model Assumptions'!$E$43)^(K6))</f>
        <v>-68877.205648387215</v>
      </c>
      <c r="L10" s="152">
        <f>L9/((1+'Inputs and Model Assumptions'!$E$43)^(L6))</f>
        <v>-68384.337617418641</v>
      </c>
      <c r="M10" s="152">
        <f>M9/((1+'Inputs and Model Assumptions'!$E$43)^(M6))</f>
        <v>-67894.996426624028</v>
      </c>
      <c r="N10" s="152">
        <f>N9/((1+'Inputs and Model Assumptions'!$E$43)^(N6))</f>
        <v>-67409.156838818482</v>
      </c>
      <c r="O10" s="152">
        <f>O9/((1+'Inputs and Model Assumptions'!$E$43)^(O6))</f>
        <v>-66926.793797408172</v>
      </c>
      <c r="P10" s="152">
        <f>P9/((1+'Inputs and Model Assumptions'!$E$43)^(P6))</f>
        <v>-66447.882425097851</v>
      </c>
      <c r="Q10" s="152">
        <f>Q9/((1+'Inputs and Model Assumptions'!$E$43)^(Q6))</f>
        <v>-65972.39802260806</v>
      </c>
      <c r="R10" s="152">
        <f>R9/((1+'Inputs and Model Assumptions'!$E$43)^(R6))</f>
        <v>-65500.316067401152</v>
      </c>
      <c r="S10" s="152">
        <f>S9/((1+'Inputs and Model Assumptions'!$E$43)^(S6))</f>
        <v>-65031.612212416643</v>
      </c>
      <c r="T10" s="152">
        <f>T9/((1+'Inputs and Model Assumptions'!$E$43)^(T6))</f>
        <v>-64566.262284815508</v>
      </c>
      <c r="U10" s="152">
        <f>U9/((1+'Inputs and Model Assumptions'!$E$43)^(U6))</f>
        <v>-64104.242284733467</v>
      </c>
      <c r="V10" s="152">
        <f>V9/((1+'Inputs and Model Assumptions'!$E$43)^(V6))</f>
        <v>-63645.528384043319</v>
      </c>
      <c r="W10" s="152">
        <f>W9/((1+'Inputs and Model Assumptions'!$E$43)^(W6))</f>
        <v>-63190.096925125923</v>
      </c>
      <c r="X10" s="152">
        <f>X9/((1+'Inputs and Model Assumptions'!$E$43)^(X6))</f>
        <v>-62737.924419650168</v>
      </c>
      <c r="Y10" s="152">
        <f>Y9/((1+'Inputs and Model Assumptions'!$E$43)^(Y6))</f>
        <v>-62288.987547361517</v>
      </c>
      <c r="Z10" s="152">
        <f>Z9/((1+'Inputs and Model Assumptions'!$E$43)^(Z6))</f>
        <v>-61843.263154879372</v>
      </c>
      <c r="AA10" s="152">
        <f>AA9/((1+'Inputs and Model Assumptions'!$E$43)^(AA6))</f>
        <v>-61400.728254502923</v>
      </c>
      <c r="AB10" s="152">
        <f>AB9/((1+'Inputs and Model Assumptions'!$E$43)^(AB6))</f>
        <v>-60961.360023025591</v>
      </c>
      <c r="AC10" s="152">
        <f>AC9/((1+'Inputs and Model Assumptions'!$E$43)^(AC6))</f>
        <v>-60525.135800557888</v>
      </c>
      <c r="AD10" s="152">
        <f>AD9/((1+'Inputs and Model Assumptions'!$E$43)^(AD6))</f>
        <v>-60092.033089358883</v>
      </c>
      <c r="AE10" s="152">
        <f>AE9/((1+'Inputs and Model Assumptions'!$E$43)^(AE6))</f>
        <v>-59662.029552675864</v>
      </c>
      <c r="AF10" s="152">
        <f>AF9/((1+'Inputs and Model Assumptions'!$E$43)^(AF6))</f>
        <v>-59235.103013592241</v>
      </c>
      <c r="AG10" s="152">
        <f>AG9/((1+'Inputs and Model Assumptions'!$E$43)^(AG6))</f>
        <v>-58811.231453883956</v>
      </c>
      <c r="AH10" s="152">
        <f>AH9/((1+'Inputs and Model Assumptions'!$E$43)^(AH6))</f>
        <v>-58390.393012883804</v>
      </c>
      <c r="AI10" s="152">
        <f>AI9/((1+'Inputs and Model Assumptions'!$E$43)^(AI6))</f>
        <v>-57972.565986354086</v>
      </c>
      <c r="AJ10" s="152">
        <f>AJ9/((1+'Inputs and Model Assumptions'!$E$43)^(AJ6))</f>
        <v>-57557.72882536715</v>
      </c>
      <c r="AK10" s="152">
        <f>AK9/((1+'Inputs and Model Assumptions'!$E$43)^(AK6))</f>
        <v>-57145.860135194082</v>
      </c>
      <c r="AL10" s="152">
        <f>AL9/((1+'Inputs and Model Assumptions'!$E$43)^(AL6))</f>
        <v>-56736.938674201301</v>
      </c>
      <c r="AM10" s="152">
        <f>AM9/((1+'Inputs and Model Assumptions'!$E$43)^(AM6))</f>
        <v>-56330.943352755014</v>
      </c>
      <c r="AN10" s="152">
        <f>AN9/((1+'Inputs and Model Assumptions'!$E$43)^(AN6))</f>
        <v>-55927.853232133588</v>
      </c>
      <c r="AO10" s="152">
        <f>AO9/((1+'Inputs and Model Assumptions'!$E$43)^(AO6))</f>
        <v>-55527.647523447631</v>
      </c>
      <c r="AP10" s="152">
        <f>AP9/((1+'Inputs and Model Assumptions'!$E$43)^(AP6))</f>
        <v>-55130.305586567811</v>
      </c>
      <c r="AQ10" s="152">
        <f>AQ9/((1+'Inputs and Model Assumptions'!$E$43)^(AQ6))</f>
        <v>-54735.80692906044</v>
      </c>
      <c r="AR10" s="152">
        <f>AR9/((1+'Inputs and Model Assumptions'!$E$43)^(AR6))</f>
        <v>-54344.131205130521</v>
      </c>
      <c r="AS10" s="152">
        <f>AS9/((1+'Inputs and Model Assumptions'!$E$43)^(AS6))</f>
        <v>-53955.258214572466</v>
      </c>
      <c r="AT10" s="152">
        <f>AT9/((1+'Inputs and Model Assumptions'!$E$43)^(AT6))</f>
        <v>-53569.167901728295</v>
      </c>
      <c r="AU10" s="152">
        <f>AU9/((1+'Inputs and Model Assumptions'!$E$43)^(AU6))</f>
        <v>-53185.840354453328</v>
      </c>
      <c r="AV10" s="152">
        <f>AV9/((1+'Inputs and Model Assumptions'!$E$43)^(AV6))</f>
        <v>-52805.25580308916</v>
      </c>
      <c r="AW10" s="152">
        <f>AW9/((1+'Inputs and Model Assumptions'!$E$43)^(AW6))</f>
        <v>-52427.394619444145</v>
      </c>
      <c r="AX10" s="152">
        <f>AX9/((1+'Inputs and Model Assumptions'!$E$43)^(AX6))</f>
        <v>-52052.237315781029</v>
      </c>
      <c r="AY10" s="152">
        <f>AY9/((1+'Inputs and Model Assumptions'!$E$43)^(AY6))</f>
        <v>-51679.764543811958</v>
      </c>
      <c r="AZ10" s="152">
        <f>AZ9/((1+'Inputs and Model Assumptions'!$E$43)^(AZ6))</f>
        <v>-51309.95709370057</v>
      </c>
      <c r="BA10" s="152">
        <f>BA9/((1+'Inputs and Model Assumptions'!$E$43)^(BA6))</f>
        <v>-50942.795893071241</v>
      </c>
      <c r="BB10" s="152">
        <f>BB9/((1+'Inputs and Model Assumptions'!$E$43)^(BB6))</f>
        <v>-50578.26200602555</v>
      </c>
      <c r="BC10" s="152">
        <f>BC9/((1+'Inputs and Model Assumptions'!$E$43)^(BC6))</f>
        <v>-50216.33663216557</v>
      </c>
      <c r="BD10" s="152">
        <f>BD9/((1+'Inputs and Model Assumptions'!$E$43)^(BD6))</f>
        <v>-49857.00110562436</v>
      </c>
      <c r="BE10" s="152">
        <f>BE9/((1+'Inputs and Model Assumptions'!$E$43)^(BE6))</f>
        <v>-49500.236894103196</v>
      </c>
      <c r="BF10" s="152">
        <f>BF9/((1+'Inputs and Model Assumptions'!$E$43)^(BF6))</f>
        <v>-49146.025597915883</v>
      </c>
      <c r="BG10" s="152">
        <f>BG9/((1+'Inputs and Model Assumptions'!$E$43)^(BG6))</f>
        <v>-48794.348949039762</v>
      </c>
      <c r="BH10" s="152">
        <f>BH9/((1+'Inputs and Model Assumptions'!$E$43)^(BH6))</f>
        <v>-48445.188810173575</v>
      </c>
      <c r="BI10" s="152">
        <f>BI9/((1+'Inputs and Model Assumptions'!$E$43)^(BI6))</f>
        <v>-48098.527173801987</v>
      </c>
      <c r="BJ10" s="152">
        <f>BJ9/((1+'Inputs and Model Assumptions'!$E$43)^(BJ6))</f>
        <v>-47754.346161267029</v>
      </c>
      <c r="BK10" s="152">
        <f>BK9/((1+'Inputs and Model Assumptions'!$E$43)^(BK6))</f>
        <v>-47412.628021845871</v>
      </c>
      <c r="BL10" s="152">
        <f>BL9/((1+'Inputs and Model Assumptions'!$E$43)^(BL6))</f>
        <v>-47073.355131835408</v>
      </c>
      <c r="BM10" s="152">
        <f>BM9/((1+'Inputs and Model Assumptions'!$E$43)^(BM6))</f>
        <v>-46736.509993643376</v>
      </c>
      <c r="BN10" s="152">
        <f>BN9/((1+'Inputs and Model Assumptions'!$E$43)^(BN6))</f>
        <v>-46402.075234885844</v>
      </c>
      <c r="BO10" s="152">
        <f>BO9/((1+'Inputs and Model Assumptions'!$E$43)^(BO6))</f>
        <v>-46070.033607491379</v>
      </c>
      <c r="BP10" s="152">
        <f>BP9/((1+'Inputs and Model Assumptions'!$E$43)^(BP6))</f>
        <v>-45740.367986811361</v>
      </c>
      <c r="BQ10" s="152">
        <f>BQ9/((1+'Inputs and Model Assumptions'!$E$43)^(BQ6))</f>
        <v>-45413.061370736898</v>
      </c>
      <c r="BR10" s="152">
        <f>BR9/((1+'Inputs and Model Assumptions'!$E$43)^(BR6))</f>
        <v>-45088.09687882194</v>
      </c>
      <c r="BS10" s="152">
        <f>BS9/((1+'Inputs and Model Assumptions'!$E$43)^(BS6))</f>
        <v>-44765.457751412658</v>
      </c>
      <c r="BT10" s="152">
        <f>BT9/((1+'Inputs and Model Assumptions'!$E$43)^(BT6))</f>
        <v>-44445.127348783106</v>
      </c>
      <c r="BU10" s="152">
        <f>BU9/((1+'Inputs and Model Assumptions'!$E$43)^(BU6))</f>
        <v>-44127.089150277076</v>
      </c>
      <c r="BV10" s="152">
        <f>BV9/((1+'Inputs and Model Assumptions'!$E$43)^(BV6))</f>
        <v>-43811.326753456007</v>
      </c>
      <c r="BW10" s="152">
        <f>BW9/((1+'Inputs and Model Assumptions'!$E$43)^(BW6))</f>
        <v>-43497.823873253103</v>
      </c>
      <c r="BX10" s="152">
        <f>BX9/((1+'Inputs and Model Assumptions'!$E$43)^(BX6))</f>
        <v>-43186.564341133424</v>
      </c>
      <c r="BY10" s="152">
        <f>BY9/((1+'Inputs and Model Assumptions'!$E$43)^(BY6))</f>
        <v>-42877.53210425999</v>
      </c>
      <c r="BZ10" s="152">
        <f>BZ9/((1+'Inputs and Model Assumptions'!$E$43)^(BZ6))</f>
        <v>-42570.711224665938</v>
      </c>
      <c r="CA10" s="152">
        <f>CA9/((1+'Inputs and Model Assumptions'!$E$43)^(CA6))</f>
        <v>-42266.085878432481</v>
      </c>
      <c r="CB10" s="152">
        <f>CB9/((1+'Inputs and Model Assumptions'!$E$43)^(CB6))</f>
        <v>-41963.640354872827</v>
      </c>
      <c r="CC10" s="152">
        <f>CC9/((1+'Inputs and Model Assumptions'!$E$43)^(CC6))</f>
        <v>-41663.35905572195</v>
      </c>
      <c r="CD10" s="152">
        <f>CD9/((1+'Inputs and Model Assumptions'!$E$43)^(CD6))</f>
        <v>-41365.226494332077</v>
      </c>
      <c r="CE10" s="152">
        <f>CE9/((1+'Inputs and Model Assumptions'!$E$43)^(CE6))</f>
        <v>-41069.227294874014</v>
      </c>
      <c r="CF10" s="152">
        <f>CF9/((1+'Inputs and Model Assumptions'!$E$43)^(CF6))</f>
        <v>-40775.346191544159</v>
      </c>
      <c r="CG10" s="152">
        <f>CG9/((1+'Inputs and Model Assumptions'!$E$43)^(CG6))</f>
        <v>-40483.568027777153</v>
      </c>
      <c r="CH10" s="152">
        <f>CH9/((1+'Inputs and Model Assumptions'!$E$43)^(CH6))</f>
        <v>-40193.877755464244</v>
      </c>
      <c r="CI10" s="152">
        <f>CI9/((1+'Inputs and Model Assumptions'!$E$43)^(CI6))</f>
        <v>-39906.26043417718</v>
      </c>
      <c r="CJ10" s="152">
        <f>CJ9/((1+'Inputs and Model Assumptions'!$E$43)^(CJ6))</f>
        <v>-39620.701230397659</v>
      </c>
      <c r="CK10" s="152">
        <f>CK9/((1+'Inputs and Model Assumptions'!$E$43)^(CK6))</f>
        <v>-39337.185416752305</v>
      </c>
      <c r="CL10" s="152">
        <f>CL9/((1+'Inputs and Model Assumptions'!$E$43)^(CL6))</f>
        <v>-39055.698371253173</v>
      </c>
      <c r="CM10" s="152">
        <f>CM9/((1+'Inputs and Model Assumptions'!$E$43)^(CM6))</f>
        <v>-38776.225576543569</v>
      </c>
      <c r="CN10" s="152">
        <f>CN9/((1+'Inputs and Model Assumptions'!$E$43)^(CN6))</f>
        <v>-38498.752619149411</v>
      </c>
      <c r="CO10" s="152">
        <f>CO9/((1+'Inputs and Model Assumptions'!$E$43)^(CO6))</f>
        <v>-38223.265188735757</v>
      </c>
      <c r="CP10" s="152">
        <f>CP9/((1+'Inputs and Model Assumptions'!$E$43)^(CP6))</f>
        <v>-37949.749077368891</v>
      </c>
      <c r="CQ10" s="152">
        <f>CQ9/((1+'Inputs and Model Assumptions'!$E$43)^(CQ6))</f>
        <v>-37678.190178783523</v>
      </c>
      <c r="CR10" s="152">
        <f>CR9/((1+'Inputs and Model Assumptions'!$E$43)^(CR6))</f>
        <v>-37408.574487655213</v>
      </c>
      <c r="CS10" s="152">
        <f>CS9/((1+'Inputs and Model Assumptions'!$E$43)^(CS6))</f>
        <v>-37140.888098878146</v>
      </c>
      <c r="CT10" s="152">
        <f>CT9/((1+'Inputs and Model Assumptions'!$E$43)^(CT6))</f>
        <v>-36875.11720684795</v>
      </c>
      <c r="CU10" s="152">
        <f>CU9/((1+'Inputs and Model Assumptions'!$E$43)^(CU6))</f>
        <v>-36611.248104749728</v>
      </c>
      <c r="CV10" s="152">
        <f>CV9/((1+'Inputs and Model Assumptions'!$E$43)^(CV6))</f>
        <v>-36349.26718385108</v>
      </c>
      <c r="CW10" s="152">
        <f>CW9/((1+'Inputs and Model Assumptions'!$E$43)^(CW6))</f>
        <v>-36089.160932800296</v>
      </c>
      <c r="CX10" s="152">
        <f>CX9/((1+'Inputs and Model Assumptions'!$E$43)^(CX6))</f>
        <v>-35830.915936929538</v>
      </c>
      <c r="CY10" s="152">
        <f>CY9/((1+'Inputs and Model Assumptions'!$E$43)^(CY6))</f>
        <v>-35574.518877562936</v>
      </c>
      <c r="CZ10" s="152">
        <f>CZ9/((1+'Inputs and Model Assumptions'!$E$43)^(CZ6))</f>
        <v>-35319.95653132975</v>
      </c>
      <c r="DA10" s="152">
        <f>DA9/((1+'Inputs and Model Assumptions'!$E$43)^(DA6))</f>
        <v>-35067.215769482362</v>
      </c>
      <c r="DB10" s="152">
        <f>DB9/((1+'Inputs and Model Assumptions'!$E$43)^(DB6))</f>
        <v>-34816.283557219191</v>
      </c>
      <c r="DC10" s="152">
        <f>DC9/((1+'Inputs and Model Assumptions'!$E$43)^(DC6))</f>
        <v>-34567.146953012423</v>
      </c>
      <c r="DD10" s="152">
        <f>DD9/((1+'Inputs and Model Assumptions'!$E$43)^(DD6))</f>
        <v>-34319.793107940575</v>
      </c>
      <c r="DE10" s="152">
        <f>DE9/((1+'Inputs and Model Assumptions'!$E$43)^(DE6))</f>
        <v>-34074.209265025835</v>
      </c>
      <c r="DF10" s="152">
        <f>DF9/((1+'Inputs and Model Assumptions'!$E$43)^(DF6))</f>
        <v>-33830.382758576117</v>
      </c>
      <c r="DG10" s="152">
        <f>DG9/((1+'Inputs and Model Assumptions'!$E$43)^(DG6))</f>
        <v>-33588.301013531884</v>
      </c>
      <c r="DH10" s="152">
        <f>DH9/((1+'Inputs and Model Assumptions'!$E$43)^(DH6))</f>
        <v>-33347.951544817523</v>
      </c>
      <c r="DI10" s="152">
        <f>DI9/((1+'Inputs and Model Assumptions'!$E$43)^(DI6))</f>
        <v>-33109.321956697546</v>
      </c>
      <c r="DJ10" s="152">
        <f>DJ9/((1+'Inputs and Model Assumptions'!$E$43)^(DJ6))</f>
        <v>-196262.69974091448</v>
      </c>
      <c r="DK10" s="152">
        <f>DK9/((1+'Inputs and Model Assumptions'!$E$43)^(DK6))</f>
        <v>0</v>
      </c>
      <c r="DL10" s="152">
        <f>DL9/((1+'Inputs and Model Assumptions'!$E$43)^(DL6))</f>
        <v>0</v>
      </c>
      <c r="DM10" s="152">
        <f>DM9/((1+'Inputs and Model Assumptions'!$E$43)^(DM6))</f>
        <v>0</v>
      </c>
      <c r="DN10" s="152">
        <f>DN9/((1+'Inputs and Model Assumptions'!$E$43)^(DN6))</f>
        <v>0</v>
      </c>
      <c r="DO10" s="152">
        <f>DO9/((1+'Inputs and Model Assumptions'!$E$43)^(DO6))</f>
        <v>0</v>
      </c>
      <c r="DP10" s="152">
        <f>DP9/((1+'Inputs and Model Assumptions'!$E$43)^(DP6))</f>
        <v>0</v>
      </c>
      <c r="DQ10" s="152">
        <f>DQ9/((1+'Inputs and Model Assumptions'!$E$43)^(DQ6))</f>
        <v>0</v>
      </c>
      <c r="DR10" s="152">
        <f>DR9/((1+'Inputs and Model Assumptions'!$E$43)^(DR6))</f>
        <v>0</v>
      </c>
      <c r="DS10" s="152">
        <f>DS9/((1+'Inputs and Model Assumptions'!$E$43)^(DS6))</f>
        <v>0</v>
      </c>
      <c r="DT10" s="152">
        <f>DT9/((1+'Inputs and Model Assumptions'!$E$43)^(DT6))</f>
        <v>0</v>
      </c>
      <c r="DU10" s="144"/>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row>
    <row r="11" spans="1:166" s="141" customFormat="1" ht="15.5" customHeight="1" thickBot="1" x14ac:dyDescent="0.25">
      <c r="A11" s="409"/>
      <c r="B11" s="129" t="s">
        <v>53</v>
      </c>
      <c r="C11" s="136"/>
      <c r="D11" s="134">
        <v>0</v>
      </c>
      <c r="E11" s="98">
        <f t="shared" ref="E11:AJ11" si="16">E10+D11</f>
        <v>-71909.913844642739</v>
      </c>
      <c r="F11" s="98">
        <f t="shared" si="16"/>
        <v>-143305.25835810998</v>
      </c>
      <c r="G11" s="98">
        <f t="shared" si="16"/>
        <v>-214189.71566964407</v>
      </c>
      <c r="H11" s="98">
        <f t="shared" si="16"/>
        <v>-284566.94156009291</v>
      </c>
      <c r="I11" s="98">
        <f t="shared" si="16"/>
        <v>-354440.56565045234</v>
      </c>
      <c r="J11" s="98">
        <f t="shared" si="16"/>
        <v>-423814.19158905954</v>
      </c>
      <c r="K11" s="98">
        <f t="shared" si="16"/>
        <v>-492691.39723744674</v>
      </c>
      <c r="L11" s="98">
        <f t="shared" si="16"/>
        <v>-561075.73485486535</v>
      </c>
      <c r="M11" s="98">
        <f t="shared" si="16"/>
        <v>-628970.73128148937</v>
      </c>
      <c r="N11" s="98">
        <f t="shared" si="16"/>
        <v>-696379.88812030782</v>
      </c>
      <c r="O11" s="98">
        <f t="shared" si="16"/>
        <v>-763306.68191771605</v>
      </c>
      <c r="P11" s="98">
        <f t="shared" si="16"/>
        <v>-829754.56434281392</v>
      </c>
      <c r="Q11" s="98">
        <f t="shared" si="16"/>
        <v>-895726.96236542193</v>
      </c>
      <c r="R11" s="98">
        <f t="shared" si="16"/>
        <v>-961227.27843282314</v>
      </c>
      <c r="S11" s="98">
        <f t="shared" si="16"/>
        <v>-1026258.8906452397</v>
      </c>
      <c r="T11" s="98">
        <f t="shared" si="16"/>
        <v>-1090825.1529300553</v>
      </c>
      <c r="U11" s="98">
        <f t="shared" si="16"/>
        <v>-1154929.3952147888</v>
      </c>
      <c r="V11" s="98">
        <f t="shared" si="16"/>
        <v>-1218574.9235988322</v>
      </c>
      <c r="W11" s="98">
        <f t="shared" si="16"/>
        <v>-1281765.0205239581</v>
      </c>
      <c r="X11" s="98">
        <f t="shared" si="16"/>
        <v>-1344502.9449436083</v>
      </c>
      <c r="Y11" s="98">
        <f t="shared" si="16"/>
        <v>-1406791.9324909698</v>
      </c>
      <c r="Z11" s="98">
        <f t="shared" si="16"/>
        <v>-1468635.1956458492</v>
      </c>
      <c r="AA11" s="98">
        <f t="shared" si="16"/>
        <v>-1530035.9239003521</v>
      </c>
      <c r="AB11" s="98">
        <f t="shared" si="16"/>
        <v>-1590997.2839233777</v>
      </c>
      <c r="AC11" s="98">
        <f t="shared" si="16"/>
        <v>-1651522.4197239357</v>
      </c>
      <c r="AD11" s="98">
        <f t="shared" si="16"/>
        <v>-1711614.4528132945</v>
      </c>
      <c r="AE11" s="98">
        <f t="shared" si="16"/>
        <v>-1771276.4823659703</v>
      </c>
      <c r="AF11" s="98">
        <f t="shared" si="16"/>
        <v>-1830511.5853795626</v>
      </c>
      <c r="AG11" s="98">
        <f t="shared" si="16"/>
        <v>-1889322.8168334465</v>
      </c>
      <c r="AH11" s="98">
        <f t="shared" si="16"/>
        <v>-1947713.2098463303</v>
      </c>
      <c r="AI11" s="98">
        <f t="shared" si="16"/>
        <v>-2005685.7758326845</v>
      </c>
      <c r="AJ11" s="98">
        <f t="shared" si="16"/>
        <v>-2063243.5046580515</v>
      </c>
      <c r="AK11" s="98">
        <f t="shared" ref="AK11:BP11" si="17">AK10+AJ11</f>
        <v>-2120389.3647932457</v>
      </c>
      <c r="AL11" s="98">
        <f t="shared" si="17"/>
        <v>-2177126.3034674469</v>
      </c>
      <c r="AM11" s="98">
        <f t="shared" si="17"/>
        <v>-2233457.2468202021</v>
      </c>
      <c r="AN11" s="98">
        <f t="shared" si="17"/>
        <v>-2289385.1000523358</v>
      </c>
      <c r="AO11" s="98">
        <f t="shared" si="17"/>
        <v>-2344912.7475757832</v>
      </c>
      <c r="AP11" s="98">
        <f t="shared" si="17"/>
        <v>-2400043.0531623508</v>
      </c>
      <c r="AQ11" s="98">
        <f t="shared" si="17"/>
        <v>-2454778.860091411</v>
      </c>
      <c r="AR11" s="98">
        <f t="shared" si="17"/>
        <v>-2509122.9912965414</v>
      </c>
      <c r="AS11" s="98">
        <f t="shared" si="17"/>
        <v>-2563078.2495111139</v>
      </c>
      <c r="AT11" s="98">
        <f t="shared" si="17"/>
        <v>-2616647.4174128422</v>
      </c>
      <c r="AU11" s="98">
        <f t="shared" si="17"/>
        <v>-2669833.2577672955</v>
      </c>
      <c r="AV11" s="98">
        <f t="shared" si="17"/>
        <v>-2722638.5135703846</v>
      </c>
      <c r="AW11" s="98">
        <f t="shared" si="17"/>
        <v>-2775065.9081898285</v>
      </c>
      <c r="AX11" s="98">
        <f t="shared" si="17"/>
        <v>-2827118.1455056095</v>
      </c>
      <c r="AY11" s="98">
        <f t="shared" si="17"/>
        <v>-2878797.9100494212</v>
      </c>
      <c r="AZ11" s="98">
        <f t="shared" si="17"/>
        <v>-2930107.867143122</v>
      </c>
      <c r="BA11" s="98">
        <f t="shared" si="17"/>
        <v>-2981050.6630361932</v>
      </c>
      <c r="BB11" s="98">
        <f t="shared" si="17"/>
        <v>-3031628.925042219</v>
      </c>
      <c r="BC11" s="98">
        <f t="shared" si="17"/>
        <v>-3081845.2616743846</v>
      </c>
      <c r="BD11" s="98">
        <f t="shared" si="17"/>
        <v>-3131702.2627800088</v>
      </c>
      <c r="BE11" s="98">
        <f t="shared" si="17"/>
        <v>-3181202.4996741121</v>
      </c>
      <c r="BF11" s="98">
        <f t="shared" si="17"/>
        <v>-3230348.5252720281</v>
      </c>
      <c r="BG11" s="98">
        <f t="shared" si="17"/>
        <v>-3279142.8742210679</v>
      </c>
      <c r="BH11" s="98">
        <f t="shared" si="17"/>
        <v>-3327588.0630312413</v>
      </c>
      <c r="BI11" s="98">
        <f t="shared" si="17"/>
        <v>-3375686.5902050431</v>
      </c>
      <c r="BJ11" s="98">
        <f t="shared" si="17"/>
        <v>-3423440.9363663103</v>
      </c>
      <c r="BK11" s="98">
        <f t="shared" si="17"/>
        <v>-3470853.5643881564</v>
      </c>
      <c r="BL11" s="98">
        <f t="shared" si="17"/>
        <v>-3517926.9195199916</v>
      </c>
      <c r="BM11" s="98">
        <f t="shared" si="17"/>
        <v>-3564663.4295136351</v>
      </c>
      <c r="BN11" s="98">
        <f t="shared" si="17"/>
        <v>-3611065.5047485209</v>
      </c>
      <c r="BO11" s="98">
        <f t="shared" si="17"/>
        <v>-3657135.5383560122</v>
      </c>
      <c r="BP11" s="98">
        <f t="shared" si="17"/>
        <v>-3702875.9063428235</v>
      </c>
      <c r="BQ11" s="98">
        <f t="shared" ref="BQ11:CV11" si="18">BQ10+BP11</f>
        <v>-3748288.9677135604</v>
      </c>
      <c r="BR11" s="98">
        <f t="shared" si="18"/>
        <v>-3793377.0645923824</v>
      </c>
      <c r="BS11" s="98">
        <f t="shared" si="18"/>
        <v>-3838142.5223437953</v>
      </c>
      <c r="BT11" s="98">
        <f t="shared" si="18"/>
        <v>-3882587.6496925782</v>
      </c>
      <c r="BU11" s="98">
        <f t="shared" si="18"/>
        <v>-3926714.7388428552</v>
      </c>
      <c r="BV11" s="98">
        <f t="shared" si="18"/>
        <v>-3970526.0655963114</v>
      </c>
      <c r="BW11" s="98">
        <f t="shared" si="18"/>
        <v>-4014023.8894695644</v>
      </c>
      <c r="BX11" s="98">
        <f t="shared" si="18"/>
        <v>-4057210.4538106979</v>
      </c>
      <c r="BY11" s="98">
        <f t="shared" si="18"/>
        <v>-4100087.9859149577</v>
      </c>
      <c r="BZ11" s="98">
        <f t="shared" si="18"/>
        <v>-4142658.6971396236</v>
      </c>
      <c r="CA11" s="98">
        <f t="shared" si="18"/>
        <v>-4184924.7830180558</v>
      </c>
      <c r="CB11" s="98">
        <f t="shared" si="18"/>
        <v>-4226888.423372929</v>
      </c>
      <c r="CC11" s="98">
        <f t="shared" si="18"/>
        <v>-4268551.7824286511</v>
      </c>
      <c r="CD11" s="98">
        <f t="shared" si="18"/>
        <v>-4309917.008922983</v>
      </c>
      <c r="CE11" s="98">
        <f t="shared" si="18"/>
        <v>-4350986.2362178573</v>
      </c>
      <c r="CF11" s="98">
        <f t="shared" si="18"/>
        <v>-4391761.5824094014</v>
      </c>
      <c r="CG11" s="98">
        <f t="shared" si="18"/>
        <v>-4432245.150437179</v>
      </c>
      <c r="CH11" s="98">
        <f t="shared" si="18"/>
        <v>-4472439.0281926431</v>
      </c>
      <c r="CI11" s="98">
        <f t="shared" si="18"/>
        <v>-4512345.2886268198</v>
      </c>
      <c r="CJ11" s="98">
        <f t="shared" si="18"/>
        <v>-4551965.9898572173</v>
      </c>
      <c r="CK11" s="98">
        <f t="shared" si="18"/>
        <v>-4591303.1752739698</v>
      </c>
      <c r="CL11" s="98">
        <f t="shared" si="18"/>
        <v>-4630358.8736452227</v>
      </c>
      <c r="CM11" s="98">
        <f t="shared" si="18"/>
        <v>-4669135.099221766</v>
      </c>
      <c r="CN11" s="98">
        <f t="shared" si="18"/>
        <v>-4707633.8518409152</v>
      </c>
      <c r="CO11" s="98">
        <f t="shared" si="18"/>
        <v>-4745857.1170296511</v>
      </c>
      <c r="CP11" s="98">
        <f t="shared" si="18"/>
        <v>-4783806.8661070196</v>
      </c>
      <c r="CQ11" s="98">
        <f t="shared" si="18"/>
        <v>-4821485.0562858032</v>
      </c>
      <c r="CR11" s="98">
        <f t="shared" si="18"/>
        <v>-4858893.6307734586</v>
      </c>
      <c r="CS11" s="98">
        <f t="shared" si="18"/>
        <v>-4896034.5188723365</v>
      </c>
      <c r="CT11" s="98">
        <f t="shared" si="18"/>
        <v>-4932909.6360791847</v>
      </c>
      <c r="CU11" s="98">
        <f t="shared" si="18"/>
        <v>-4969520.8841839349</v>
      </c>
      <c r="CV11" s="98">
        <f t="shared" si="18"/>
        <v>-5005870.1513677863</v>
      </c>
      <c r="CW11" s="98">
        <f t="shared" ref="CW11:DT11" si="19">CW10+CV11</f>
        <v>-5041959.3123005871</v>
      </c>
      <c r="CX11" s="98">
        <f t="shared" si="19"/>
        <v>-5077790.2282375162</v>
      </c>
      <c r="CY11" s="98">
        <f t="shared" si="19"/>
        <v>-5113364.7471150793</v>
      </c>
      <c r="CZ11" s="98">
        <f t="shared" si="19"/>
        <v>-5148684.7036464093</v>
      </c>
      <c r="DA11" s="98">
        <f t="shared" si="19"/>
        <v>-5183751.9194158921</v>
      </c>
      <c r="DB11" s="98">
        <f t="shared" si="19"/>
        <v>-5218568.2029731115</v>
      </c>
      <c r="DC11" s="98">
        <f t="shared" si="19"/>
        <v>-5253135.3499261243</v>
      </c>
      <c r="DD11" s="98">
        <f t="shared" si="19"/>
        <v>-5287455.1430340651</v>
      </c>
      <c r="DE11" s="98">
        <f t="shared" si="19"/>
        <v>-5321529.3522990914</v>
      </c>
      <c r="DF11" s="98">
        <f t="shared" si="19"/>
        <v>-5355359.7350576678</v>
      </c>
      <c r="DG11" s="98">
        <f t="shared" si="19"/>
        <v>-5388948.0360711999</v>
      </c>
      <c r="DH11" s="98">
        <f t="shared" si="19"/>
        <v>-5422295.9876160175</v>
      </c>
      <c r="DI11" s="98">
        <f t="shared" si="19"/>
        <v>-5455405.3095727153</v>
      </c>
      <c r="DJ11" s="98">
        <f t="shared" si="19"/>
        <v>-5651668.0093136299</v>
      </c>
      <c r="DK11" s="98">
        <f t="shared" si="19"/>
        <v>-5651668.0093136299</v>
      </c>
      <c r="DL11" s="98">
        <f t="shared" si="19"/>
        <v>-5651668.0093136299</v>
      </c>
      <c r="DM11" s="98">
        <f t="shared" si="19"/>
        <v>-5651668.0093136299</v>
      </c>
      <c r="DN11" s="98">
        <f t="shared" si="19"/>
        <v>-5651668.0093136299</v>
      </c>
      <c r="DO11" s="98">
        <f t="shared" si="19"/>
        <v>-5651668.0093136299</v>
      </c>
      <c r="DP11" s="98">
        <f t="shared" si="19"/>
        <v>-5651668.0093136299</v>
      </c>
      <c r="DQ11" s="98">
        <f t="shared" si="19"/>
        <v>-5651668.0093136299</v>
      </c>
      <c r="DR11" s="98">
        <f t="shared" si="19"/>
        <v>-5651668.0093136299</v>
      </c>
      <c r="DS11" s="98">
        <f t="shared" si="19"/>
        <v>-5651668.0093136299</v>
      </c>
      <c r="DT11" s="99">
        <f t="shared" si="19"/>
        <v>-5651668.0093136299</v>
      </c>
      <c r="DU11" s="144"/>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row>
    <row r="12" spans="1:166" s="141" customFormat="1" ht="15.5" customHeight="1" thickBot="1" x14ac:dyDescent="0.25">
      <c r="A12" s="137"/>
      <c r="B12" s="153"/>
      <c r="C12" s="154"/>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row>
    <row r="13" spans="1:166" s="141" customFormat="1" ht="15.5" customHeight="1" x14ac:dyDescent="0.2">
      <c r="A13" s="142"/>
      <c r="B13" s="59" t="s">
        <v>204</v>
      </c>
      <c r="C13" s="60"/>
      <c r="D13" s="144"/>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row>
    <row r="14" spans="1:166" s="141" customFormat="1" ht="15.5" customHeight="1" thickBot="1" x14ac:dyDescent="0.25">
      <c r="A14" s="137"/>
      <c r="B14" s="61" t="s">
        <v>14</v>
      </c>
      <c r="C14" s="62">
        <f>C10</f>
        <v>-5651668.0093136299</v>
      </c>
      <c r="D14" s="144"/>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EH14" s="143"/>
      <c r="EI14" s="143"/>
      <c r="EJ14" s="143"/>
      <c r="EK14" s="143"/>
      <c r="EL14" s="143"/>
      <c r="EM14" s="143"/>
      <c r="EN14" s="143"/>
      <c r="EO14" s="143"/>
      <c r="EP14" s="143"/>
      <c r="EQ14" s="143"/>
      <c r="ER14" s="143"/>
      <c r="ES14" s="143"/>
      <c r="ET14" s="143"/>
      <c r="EU14" s="143"/>
      <c r="EV14" s="143"/>
      <c r="EW14" s="143"/>
      <c r="EX14" s="143"/>
      <c r="EY14" s="143"/>
      <c r="EZ14" s="143"/>
      <c r="FA14" s="143"/>
      <c r="FB14" s="143"/>
      <c r="FC14" s="143"/>
      <c r="FD14" s="143"/>
      <c r="FE14" s="143"/>
      <c r="FF14" s="143"/>
      <c r="FG14" s="143"/>
      <c r="FH14" s="143"/>
      <c r="FI14" s="143"/>
      <c r="FJ14" s="143"/>
    </row>
    <row r="15" spans="1:166" s="141" customFormat="1" ht="15.5" customHeight="1" thickBot="1" x14ac:dyDescent="0.25">
      <c r="A15" s="142"/>
      <c r="B15" s="155"/>
      <c r="C15" s="140"/>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43"/>
      <c r="DV15" s="143"/>
      <c r="DW15" s="143"/>
      <c r="DX15" s="143"/>
      <c r="DY15" s="143"/>
      <c r="DZ15" s="143"/>
      <c r="EA15" s="143"/>
      <c r="EB15" s="143"/>
      <c r="EC15" s="143"/>
      <c r="ED15" s="143"/>
      <c r="EE15" s="143"/>
      <c r="EF15" s="143"/>
      <c r="EG15" s="143"/>
      <c r="EH15" s="143"/>
      <c r="EI15" s="143"/>
      <c r="EJ15" s="143"/>
      <c r="EK15" s="143"/>
      <c r="EL15" s="143"/>
      <c r="EM15" s="143"/>
      <c r="EN15" s="143"/>
      <c r="EO15" s="143"/>
      <c r="EP15" s="143"/>
      <c r="EQ15" s="143"/>
      <c r="ER15" s="143"/>
      <c r="ES15" s="143"/>
      <c r="ET15" s="143"/>
      <c r="EU15" s="143"/>
      <c r="EV15" s="143"/>
      <c r="EW15" s="143"/>
      <c r="EX15" s="143"/>
      <c r="EY15" s="143"/>
      <c r="EZ15" s="143"/>
      <c r="FA15" s="143"/>
      <c r="FB15" s="143"/>
      <c r="FC15" s="143"/>
      <c r="FD15" s="143"/>
      <c r="FE15" s="143"/>
      <c r="FF15" s="143"/>
      <c r="FG15" s="143"/>
      <c r="FH15" s="143"/>
      <c r="FI15" s="143"/>
      <c r="FJ15" s="143"/>
    </row>
    <row r="16" spans="1:166" s="141" customFormat="1" ht="15.5" customHeight="1" x14ac:dyDescent="0.2">
      <c r="A16" s="142"/>
      <c r="B16" s="125" t="s">
        <v>59</v>
      </c>
      <c r="C16" s="405" t="s">
        <v>52</v>
      </c>
      <c r="D16" s="130">
        <v>0</v>
      </c>
      <c r="E16" s="51">
        <f>YEAR(E$3)-YEAR('Inputs and Model Assumptions'!$D$4)+1</f>
        <v>1</v>
      </c>
      <c r="F16" s="51">
        <f>YEAR(F$3)-YEAR('Inputs and Model Assumptions'!$D$4)+1</f>
        <v>1</v>
      </c>
      <c r="G16" s="51">
        <f>YEAR(G$3)-YEAR('Inputs and Model Assumptions'!$D$4)+1</f>
        <v>1</v>
      </c>
      <c r="H16" s="51">
        <f>YEAR(H$3)-YEAR('Inputs and Model Assumptions'!$D$4)+1</f>
        <v>1</v>
      </c>
      <c r="I16" s="51">
        <f>YEAR(I$3)-YEAR('Inputs and Model Assumptions'!$D$4)+1</f>
        <v>1</v>
      </c>
      <c r="J16" s="51">
        <f>YEAR(J$3)-YEAR('Inputs and Model Assumptions'!$D$4)+1</f>
        <v>1</v>
      </c>
      <c r="K16" s="51">
        <f>YEAR(K$3)-YEAR('Inputs and Model Assumptions'!$D$4)+1</f>
        <v>1</v>
      </c>
      <c r="L16" s="51">
        <f>YEAR(L$3)-YEAR('Inputs and Model Assumptions'!$D$4)+1</f>
        <v>1</v>
      </c>
      <c r="M16" s="51">
        <f>YEAR(M$3)-YEAR('Inputs and Model Assumptions'!$D$4)+1</f>
        <v>1</v>
      </c>
      <c r="N16" s="51">
        <f>YEAR(N$3)-YEAR('Inputs and Model Assumptions'!$D$4)+1</f>
        <v>1</v>
      </c>
      <c r="O16" s="51">
        <f>YEAR(O$3)-YEAR('Inputs and Model Assumptions'!$D$4)+1</f>
        <v>1</v>
      </c>
      <c r="P16" s="51">
        <f>YEAR(P$3)-YEAR('Inputs and Model Assumptions'!$D$4)+1</f>
        <v>1</v>
      </c>
      <c r="Q16" s="51">
        <f>YEAR(Q$3)-YEAR('Inputs and Model Assumptions'!$D$4)+1</f>
        <v>2</v>
      </c>
      <c r="R16" s="51">
        <f>YEAR(R$3)-YEAR('Inputs and Model Assumptions'!$D$4)+1</f>
        <v>2</v>
      </c>
      <c r="S16" s="51">
        <f>YEAR(S$3)-YEAR('Inputs and Model Assumptions'!$D$4)+1</f>
        <v>2</v>
      </c>
      <c r="T16" s="51">
        <f>YEAR(T$3)-YEAR('Inputs and Model Assumptions'!$D$4)+1</f>
        <v>2</v>
      </c>
      <c r="U16" s="51">
        <f>YEAR(U$3)-YEAR('Inputs and Model Assumptions'!$D$4)+1</f>
        <v>2</v>
      </c>
      <c r="V16" s="51">
        <f>YEAR(V$3)-YEAR('Inputs and Model Assumptions'!$D$4)+1</f>
        <v>2</v>
      </c>
      <c r="W16" s="51">
        <f>YEAR(W$3)-YEAR('Inputs and Model Assumptions'!$D$4)+1</f>
        <v>2</v>
      </c>
      <c r="X16" s="51">
        <f>YEAR(X$3)-YEAR('Inputs and Model Assumptions'!$D$4)+1</f>
        <v>2</v>
      </c>
      <c r="Y16" s="51">
        <f>YEAR(Y$3)-YEAR('Inputs and Model Assumptions'!$D$4)+1</f>
        <v>2</v>
      </c>
      <c r="Z16" s="51">
        <f>YEAR(Z$3)-YEAR('Inputs and Model Assumptions'!$D$4)+1</f>
        <v>2</v>
      </c>
      <c r="AA16" s="51">
        <f>YEAR(AA$3)-YEAR('Inputs and Model Assumptions'!$D$4)+1</f>
        <v>2</v>
      </c>
      <c r="AB16" s="51">
        <f>YEAR(AB$3)-YEAR('Inputs and Model Assumptions'!$D$4)+1</f>
        <v>2</v>
      </c>
      <c r="AC16" s="51">
        <f>YEAR(AC$3)-YEAR('Inputs and Model Assumptions'!$D$4)+1</f>
        <v>3</v>
      </c>
      <c r="AD16" s="51">
        <f>YEAR(AD$3)-YEAR('Inputs and Model Assumptions'!$D$4)+1</f>
        <v>3</v>
      </c>
      <c r="AE16" s="51">
        <f>YEAR(AE$3)-YEAR('Inputs and Model Assumptions'!$D$4)+1</f>
        <v>3</v>
      </c>
      <c r="AF16" s="51">
        <f>YEAR(AF$3)-YEAR('Inputs and Model Assumptions'!$D$4)+1</f>
        <v>3</v>
      </c>
      <c r="AG16" s="51">
        <f>YEAR(AG$3)-YEAR('Inputs and Model Assumptions'!$D$4)+1</f>
        <v>3</v>
      </c>
      <c r="AH16" s="51">
        <f>YEAR(AH$3)-YEAR('Inputs and Model Assumptions'!$D$4)+1</f>
        <v>3</v>
      </c>
      <c r="AI16" s="51">
        <f>YEAR(AI$3)-YEAR('Inputs and Model Assumptions'!$D$4)+1</f>
        <v>3</v>
      </c>
      <c r="AJ16" s="51">
        <f>YEAR(AJ$3)-YEAR('Inputs and Model Assumptions'!$D$4)+1</f>
        <v>3</v>
      </c>
      <c r="AK16" s="51">
        <f>YEAR(AK$3)-YEAR('Inputs and Model Assumptions'!$D$4)+1</f>
        <v>3</v>
      </c>
      <c r="AL16" s="51">
        <f>YEAR(AL$3)-YEAR('Inputs and Model Assumptions'!$D$4)+1</f>
        <v>3</v>
      </c>
      <c r="AM16" s="51">
        <f>YEAR(AM$3)-YEAR('Inputs and Model Assumptions'!$D$4)+1</f>
        <v>3</v>
      </c>
      <c r="AN16" s="51">
        <f>YEAR(AN$3)-YEAR('Inputs and Model Assumptions'!$D$4)+1</f>
        <v>3</v>
      </c>
      <c r="AO16" s="51">
        <f>YEAR(AO$3)-YEAR('Inputs and Model Assumptions'!$D$4)+1</f>
        <v>4</v>
      </c>
      <c r="AP16" s="51">
        <f>YEAR(AP$3)-YEAR('Inputs and Model Assumptions'!$D$4)+1</f>
        <v>4</v>
      </c>
      <c r="AQ16" s="51">
        <f>YEAR(AQ$3)-YEAR('Inputs and Model Assumptions'!$D$4)+1</f>
        <v>4</v>
      </c>
      <c r="AR16" s="51">
        <f>YEAR(AR$3)-YEAR('Inputs and Model Assumptions'!$D$4)+1</f>
        <v>4</v>
      </c>
      <c r="AS16" s="51">
        <f>YEAR(AS$3)-YEAR('Inputs and Model Assumptions'!$D$4)+1</f>
        <v>4</v>
      </c>
      <c r="AT16" s="51">
        <f>YEAR(AT$3)-YEAR('Inputs and Model Assumptions'!$D$4)+1</f>
        <v>4</v>
      </c>
      <c r="AU16" s="51">
        <f>YEAR(AU$3)-YEAR('Inputs and Model Assumptions'!$D$4)+1</f>
        <v>4</v>
      </c>
      <c r="AV16" s="51">
        <f>YEAR(AV$3)-YEAR('Inputs and Model Assumptions'!$D$4)+1</f>
        <v>4</v>
      </c>
      <c r="AW16" s="51">
        <f>YEAR(AW$3)-YEAR('Inputs and Model Assumptions'!$D$4)+1</f>
        <v>4</v>
      </c>
      <c r="AX16" s="51">
        <f>YEAR(AX$3)-YEAR('Inputs and Model Assumptions'!$D$4)+1</f>
        <v>4</v>
      </c>
      <c r="AY16" s="51">
        <f>YEAR(AY$3)-YEAR('Inputs and Model Assumptions'!$D$4)+1</f>
        <v>4</v>
      </c>
      <c r="AZ16" s="51">
        <f>YEAR(AZ$3)-YEAR('Inputs and Model Assumptions'!$D$4)+1</f>
        <v>4</v>
      </c>
      <c r="BA16" s="51">
        <f>YEAR(BA$3)-YEAR('Inputs and Model Assumptions'!$D$4)+1</f>
        <v>5</v>
      </c>
      <c r="BB16" s="51">
        <f>YEAR(BB$3)-YEAR('Inputs and Model Assumptions'!$D$4)+1</f>
        <v>5</v>
      </c>
      <c r="BC16" s="51">
        <f>YEAR(BC$3)-YEAR('Inputs and Model Assumptions'!$D$4)+1</f>
        <v>5</v>
      </c>
      <c r="BD16" s="51">
        <f>YEAR(BD$3)-YEAR('Inputs and Model Assumptions'!$D$4)+1</f>
        <v>5</v>
      </c>
      <c r="BE16" s="51">
        <f>YEAR(BE$3)-YEAR('Inputs and Model Assumptions'!$D$4)+1</f>
        <v>5</v>
      </c>
      <c r="BF16" s="51">
        <f>YEAR(BF$3)-YEAR('Inputs and Model Assumptions'!$D$4)+1</f>
        <v>5</v>
      </c>
      <c r="BG16" s="51">
        <f>YEAR(BG$3)-YEAR('Inputs and Model Assumptions'!$D$4)+1</f>
        <v>5</v>
      </c>
      <c r="BH16" s="51">
        <f>YEAR(BH$3)-YEAR('Inputs and Model Assumptions'!$D$4)+1</f>
        <v>5</v>
      </c>
      <c r="BI16" s="51">
        <f>YEAR(BI$3)-YEAR('Inputs and Model Assumptions'!$D$4)+1</f>
        <v>5</v>
      </c>
      <c r="BJ16" s="51">
        <f>YEAR(BJ$3)-YEAR('Inputs and Model Assumptions'!$D$4)+1</f>
        <v>5</v>
      </c>
      <c r="BK16" s="51">
        <f>YEAR(BK$3)-YEAR('Inputs and Model Assumptions'!$D$4)+1</f>
        <v>5</v>
      </c>
      <c r="BL16" s="51">
        <f>YEAR(BL$3)-YEAR('Inputs and Model Assumptions'!$D$4)+1</f>
        <v>5</v>
      </c>
      <c r="BM16" s="51">
        <f>YEAR(BM$3)-YEAR('Inputs and Model Assumptions'!$D$4)+1</f>
        <v>6</v>
      </c>
      <c r="BN16" s="51">
        <f>YEAR(BN$3)-YEAR('Inputs and Model Assumptions'!$D$4)+1</f>
        <v>6</v>
      </c>
      <c r="BO16" s="51">
        <f>YEAR(BO$3)-YEAR('Inputs and Model Assumptions'!$D$4)+1</f>
        <v>6</v>
      </c>
      <c r="BP16" s="51">
        <f>YEAR(BP$3)-YEAR('Inputs and Model Assumptions'!$D$4)+1</f>
        <v>6</v>
      </c>
      <c r="BQ16" s="51">
        <f>YEAR(BQ$3)-YEAR('Inputs and Model Assumptions'!$D$4)+1</f>
        <v>6</v>
      </c>
      <c r="BR16" s="51">
        <f>YEAR(BR$3)-YEAR('Inputs and Model Assumptions'!$D$4)+1</f>
        <v>6</v>
      </c>
      <c r="BS16" s="51">
        <f>YEAR(BS$3)-YEAR('Inputs and Model Assumptions'!$D$4)+1</f>
        <v>6</v>
      </c>
      <c r="BT16" s="51">
        <f>YEAR(BT$3)-YEAR('Inputs and Model Assumptions'!$D$4)+1</f>
        <v>6</v>
      </c>
      <c r="BU16" s="51">
        <f>YEAR(BU$3)-YEAR('Inputs and Model Assumptions'!$D$4)+1</f>
        <v>6</v>
      </c>
      <c r="BV16" s="51">
        <f>YEAR(BV$3)-YEAR('Inputs and Model Assumptions'!$D$4)+1</f>
        <v>6</v>
      </c>
      <c r="BW16" s="51">
        <f>YEAR(BW$3)-YEAR('Inputs and Model Assumptions'!$D$4)+1</f>
        <v>6</v>
      </c>
      <c r="BX16" s="51">
        <f>YEAR(BX$3)-YEAR('Inputs and Model Assumptions'!$D$4)+1</f>
        <v>6</v>
      </c>
      <c r="BY16" s="51">
        <f>YEAR(BY$3)-YEAR('Inputs and Model Assumptions'!$D$4)+1</f>
        <v>7</v>
      </c>
      <c r="BZ16" s="51">
        <f>YEAR(BZ$3)-YEAR('Inputs and Model Assumptions'!$D$4)+1</f>
        <v>7</v>
      </c>
      <c r="CA16" s="51">
        <f>YEAR(CA$3)-YEAR('Inputs and Model Assumptions'!$D$4)+1</f>
        <v>7</v>
      </c>
      <c r="CB16" s="51">
        <f>YEAR(CB$3)-YEAR('Inputs and Model Assumptions'!$D$4)+1</f>
        <v>7</v>
      </c>
      <c r="CC16" s="51">
        <f>YEAR(CC$3)-YEAR('Inputs and Model Assumptions'!$D$4)+1</f>
        <v>7</v>
      </c>
      <c r="CD16" s="51">
        <f>YEAR(CD$3)-YEAR('Inputs and Model Assumptions'!$D$4)+1</f>
        <v>7</v>
      </c>
      <c r="CE16" s="51">
        <f>YEAR(CE$3)-YEAR('Inputs and Model Assumptions'!$D$4)+1</f>
        <v>7</v>
      </c>
      <c r="CF16" s="51">
        <f>YEAR(CF$3)-YEAR('Inputs and Model Assumptions'!$D$4)+1</f>
        <v>7</v>
      </c>
      <c r="CG16" s="51">
        <f>YEAR(CG$3)-YEAR('Inputs and Model Assumptions'!$D$4)+1</f>
        <v>7</v>
      </c>
      <c r="CH16" s="51">
        <f>YEAR(CH$3)-YEAR('Inputs and Model Assumptions'!$D$4)+1</f>
        <v>7</v>
      </c>
      <c r="CI16" s="51">
        <f>YEAR(CI$3)-YEAR('Inputs and Model Assumptions'!$D$4)+1</f>
        <v>7</v>
      </c>
      <c r="CJ16" s="51">
        <f>YEAR(CJ$3)-YEAR('Inputs and Model Assumptions'!$D$4)+1</f>
        <v>7</v>
      </c>
      <c r="CK16" s="51">
        <f>YEAR(CK$3)-YEAR('Inputs and Model Assumptions'!$D$4)+1</f>
        <v>8</v>
      </c>
      <c r="CL16" s="51">
        <f>YEAR(CL$3)-YEAR('Inputs and Model Assumptions'!$D$4)+1</f>
        <v>8</v>
      </c>
      <c r="CM16" s="51">
        <f>YEAR(CM$3)-YEAR('Inputs and Model Assumptions'!$D$4)+1</f>
        <v>8</v>
      </c>
      <c r="CN16" s="51">
        <f>YEAR(CN$3)-YEAR('Inputs and Model Assumptions'!$D$4)+1</f>
        <v>8</v>
      </c>
      <c r="CO16" s="51">
        <f>YEAR(CO$3)-YEAR('Inputs and Model Assumptions'!$D$4)+1</f>
        <v>8</v>
      </c>
      <c r="CP16" s="51">
        <f>YEAR(CP$3)-YEAR('Inputs and Model Assumptions'!$D$4)+1</f>
        <v>8</v>
      </c>
      <c r="CQ16" s="51">
        <f>YEAR(CQ$3)-YEAR('Inputs and Model Assumptions'!$D$4)+1</f>
        <v>8</v>
      </c>
      <c r="CR16" s="51">
        <f>YEAR(CR$3)-YEAR('Inputs and Model Assumptions'!$D$4)+1</f>
        <v>8</v>
      </c>
      <c r="CS16" s="51">
        <f>YEAR(CS$3)-YEAR('Inputs and Model Assumptions'!$D$4)+1</f>
        <v>8</v>
      </c>
      <c r="CT16" s="51">
        <f>YEAR(CT$3)-YEAR('Inputs and Model Assumptions'!$D$4)+1</f>
        <v>8</v>
      </c>
      <c r="CU16" s="51">
        <f>YEAR(CU$3)-YEAR('Inputs and Model Assumptions'!$D$4)+1</f>
        <v>8</v>
      </c>
      <c r="CV16" s="51">
        <f>YEAR(CV$3)-YEAR('Inputs and Model Assumptions'!$D$4)+1</f>
        <v>8</v>
      </c>
      <c r="CW16" s="51">
        <f>YEAR(CW$3)-YEAR('Inputs and Model Assumptions'!$D$4)+1</f>
        <v>9</v>
      </c>
      <c r="CX16" s="51">
        <f>YEAR(CX$3)-YEAR('Inputs and Model Assumptions'!$D$4)+1</f>
        <v>9</v>
      </c>
      <c r="CY16" s="51">
        <f>YEAR(CY$3)-YEAR('Inputs and Model Assumptions'!$D$4)+1</f>
        <v>9</v>
      </c>
      <c r="CZ16" s="51">
        <f>YEAR(CZ$3)-YEAR('Inputs and Model Assumptions'!$D$4)+1</f>
        <v>9</v>
      </c>
      <c r="DA16" s="51">
        <f>YEAR(DA$3)-YEAR('Inputs and Model Assumptions'!$D$4)+1</f>
        <v>9</v>
      </c>
      <c r="DB16" s="51">
        <f>YEAR(DB$3)-YEAR('Inputs and Model Assumptions'!$D$4)+1</f>
        <v>9</v>
      </c>
      <c r="DC16" s="51">
        <f>YEAR(DC$3)-YEAR('Inputs and Model Assumptions'!$D$4)+1</f>
        <v>9</v>
      </c>
      <c r="DD16" s="51">
        <f>YEAR(DD$3)-YEAR('Inputs and Model Assumptions'!$D$4)+1</f>
        <v>9</v>
      </c>
      <c r="DE16" s="51">
        <f>YEAR(DE$3)-YEAR('Inputs and Model Assumptions'!$D$4)+1</f>
        <v>9</v>
      </c>
      <c r="DF16" s="51">
        <f>YEAR(DF$3)-YEAR('Inputs and Model Assumptions'!$D$4)+1</f>
        <v>9</v>
      </c>
      <c r="DG16" s="51">
        <f>YEAR(DG$3)-YEAR('Inputs and Model Assumptions'!$D$4)+1</f>
        <v>9</v>
      </c>
      <c r="DH16" s="51">
        <f>YEAR(DH$3)-YEAR('Inputs and Model Assumptions'!$D$4)+1</f>
        <v>9</v>
      </c>
      <c r="DI16" s="51">
        <f>YEAR(DI$3)-YEAR('Inputs and Model Assumptions'!$D$4)+1</f>
        <v>10</v>
      </c>
      <c r="DJ16" s="51">
        <f>YEAR(DJ$3)-YEAR('Inputs and Model Assumptions'!$D$4)+1</f>
        <v>10</v>
      </c>
      <c r="DK16" s="51">
        <f>YEAR(DK$3)-YEAR('Inputs and Model Assumptions'!$D$4)+1</f>
        <v>10</v>
      </c>
      <c r="DL16" s="51">
        <f>YEAR(DL$3)-YEAR('Inputs and Model Assumptions'!$D$4)+1</f>
        <v>10</v>
      </c>
      <c r="DM16" s="51">
        <f>YEAR(DM$3)-YEAR('Inputs and Model Assumptions'!$D$4)+1</f>
        <v>10</v>
      </c>
      <c r="DN16" s="51">
        <f>YEAR(DN$3)-YEAR('Inputs and Model Assumptions'!$D$4)+1</f>
        <v>10</v>
      </c>
      <c r="DO16" s="51">
        <f>YEAR(DO$3)-YEAR('Inputs and Model Assumptions'!$D$4)+1</f>
        <v>10</v>
      </c>
      <c r="DP16" s="51">
        <f>YEAR(DP$3)-YEAR('Inputs and Model Assumptions'!$D$4)+1</f>
        <v>10</v>
      </c>
      <c r="DQ16" s="51">
        <f>YEAR(DQ$3)-YEAR('Inputs and Model Assumptions'!$D$4)+1</f>
        <v>10</v>
      </c>
      <c r="DR16" s="51">
        <f>YEAR(DR$3)-YEAR('Inputs and Model Assumptions'!$D$4)+1</f>
        <v>10</v>
      </c>
      <c r="DS16" s="51">
        <f>YEAR(DS$3)-YEAR('Inputs and Model Assumptions'!$D$4)+1</f>
        <v>10</v>
      </c>
      <c r="DT16" s="52">
        <f>YEAR(DT$3)-YEAR('Inputs and Model Assumptions'!$D$4)+1</f>
        <v>10</v>
      </c>
      <c r="DU16" s="144"/>
      <c r="DV16" s="143"/>
      <c r="DW16" s="143"/>
      <c r="DX16" s="143"/>
      <c r="DY16" s="143"/>
      <c r="DZ16" s="143"/>
      <c r="EA16" s="143"/>
      <c r="EB16" s="143"/>
      <c r="EC16" s="143"/>
      <c r="ED16" s="143"/>
      <c r="EE16" s="143"/>
      <c r="EF16" s="143"/>
      <c r="EG16" s="143"/>
      <c r="EH16" s="143"/>
      <c r="EI16" s="143"/>
      <c r="EJ16" s="143"/>
      <c r="EK16" s="143"/>
      <c r="EL16" s="143"/>
      <c r="EM16" s="143"/>
      <c r="EN16" s="143"/>
      <c r="EO16" s="143"/>
      <c r="EP16" s="143"/>
      <c r="EQ16" s="143"/>
      <c r="ER16" s="143"/>
      <c r="ES16" s="143"/>
      <c r="ET16" s="143"/>
      <c r="EU16" s="143"/>
      <c r="EV16" s="143"/>
      <c r="EW16" s="143"/>
      <c r="EX16" s="143"/>
      <c r="EY16" s="143"/>
      <c r="EZ16" s="143"/>
      <c r="FA16" s="143"/>
      <c r="FB16" s="143"/>
      <c r="FC16" s="143"/>
      <c r="FD16" s="143"/>
      <c r="FE16" s="143"/>
      <c r="FF16" s="143"/>
      <c r="FG16" s="143"/>
      <c r="FH16" s="143"/>
      <c r="FI16" s="143"/>
      <c r="FJ16" s="143"/>
    </row>
    <row r="17" spans="1:166" s="141" customFormat="1" ht="15.5" customHeight="1" thickBot="1" x14ac:dyDescent="0.25">
      <c r="A17" s="145"/>
      <c r="B17" s="126" t="s">
        <v>60</v>
      </c>
      <c r="C17" s="406"/>
      <c r="D17" s="131">
        <v>0</v>
      </c>
      <c r="E17" s="80">
        <v>1</v>
      </c>
      <c r="F17" s="80">
        <v>2</v>
      </c>
      <c r="G17" s="80">
        <v>3</v>
      </c>
      <c r="H17" s="80">
        <v>4</v>
      </c>
      <c r="I17" s="80">
        <v>5</v>
      </c>
      <c r="J17" s="80">
        <v>6</v>
      </c>
      <c r="K17" s="80">
        <v>7</v>
      </c>
      <c r="L17" s="80">
        <v>8</v>
      </c>
      <c r="M17" s="80">
        <v>9</v>
      </c>
      <c r="N17" s="80">
        <v>10</v>
      </c>
      <c r="O17" s="80">
        <v>11</v>
      </c>
      <c r="P17" s="80">
        <v>12</v>
      </c>
      <c r="Q17" s="80">
        <v>13</v>
      </c>
      <c r="R17" s="80">
        <v>14</v>
      </c>
      <c r="S17" s="80">
        <v>15</v>
      </c>
      <c r="T17" s="80">
        <v>16</v>
      </c>
      <c r="U17" s="80">
        <v>17</v>
      </c>
      <c r="V17" s="80">
        <v>18</v>
      </c>
      <c r="W17" s="80">
        <v>19</v>
      </c>
      <c r="X17" s="80">
        <v>20</v>
      </c>
      <c r="Y17" s="80">
        <v>21</v>
      </c>
      <c r="Z17" s="80">
        <v>22</v>
      </c>
      <c r="AA17" s="80">
        <v>23</v>
      </c>
      <c r="AB17" s="80">
        <v>24</v>
      </c>
      <c r="AC17" s="80">
        <v>25</v>
      </c>
      <c r="AD17" s="80">
        <v>26</v>
      </c>
      <c r="AE17" s="80">
        <v>27</v>
      </c>
      <c r="AF17" s="80">
        <v>28</v>
      </c>
      <c r="AG17" s="80">
        <v>29</v>
      </c>
      <c r="AH17" s="80">
        <v>30</v>
      </c>
      <c r="AI17" s="80">
        <v>31</v>
      </c>
      <c r="AJ17" s="80">
        <v>32</v>
      </c>
      <c r="AK17" s="80">
        <v>33</v>
      </c>
      <c r="AL17" s="80">
        <v>34</v>
      </c>
      <c r="AM17" s="80">
        <v>35</v>
      </c>
      <c r="AN17" s="80">
        <v>36</v>
      </c>
      <c r="AO17" s="80">
        <v>37</v>
      </c>
      <c r="AP17" s="80">
        <v>38</v>
      </c>
      <c r="AQ17" s="80">
        <v>39</v>
      </c>
      <c r="AR17" s="80">
        <v>40</v>
      </c>
      <c r="AS17" s="80">
        <v>41</v>
      </c>
      <c r="AT17" s="80">
        <v>42</v>
      </c>
      <c r="AU17" s="80">
        <v>43</v>
      </c>
      <c r="AV17" s="80">
        <v>44</v>
      </c>
      <c r="AW17" s="80">
        <v>45</v>
      </c>
      <c r="AX17" s="80">
        <v>46</v>
      </c>
      <c r="AY17" s="80">
        <v>47</v>
      </c>
      <c r="AZ17" s="80">
        <v>48</v>
      </c>
      <c r="BA17" s="80">
        <v>49</v>
      </c>
      <c r="BB17" s="80">
        <v>50</v>
      </c>
      <c r="BC17" s="80">
        <v>51</v>
      </c>
      <c r="BD17" s="80">
        <v>52</v>
      </c>
      <c r="BE17" s="80">
        <v>53</v>
      </c>
      <c r="BF17" s="80">
        <v>54</v>
      </c>
      <c r="BG17" s="80">
        <v>55</v>
      </c>
      <c r="BH17" s="80">
        <v>56</v>
      </c>
      <c r="BI17" s="80">
        <v>57</v>
      </c>
      <c r="BJ17" s="80">
        <v>58</v>
      </c>
      <c r="BK17" s="80">
        <v>59</v>
      </c>
      <c r="BL17" s="80">
        <v>60</v>
      </c>
      <c r="BM17" s="80">
        <v>61</v>
      </c>
      <c r="BN17" s="80">
        <v>62</v>
      </c>
      <c r="BO17" s="80">
        <v>63</v>
      </c>
      <c r="BP17" s="80">
        <v>64</v>
      </c>
      <c r="BQ17" s="80">
        <v>65</v>
      </c>
      <c r="BR17" s="80">
        <v>66</v>
      </c>
      <c r="BS17" s="80">
        <v>67</v>
      </c>
      <c r="BT17" s="80">
        <v>68</v>
      </c>
      <c r="BU17" s="80">
        <v>69</v>
      </c>
      <c r="BV17" s="80">
        <v>70</v>
      </c>
      <c r="BW17" s="80">
        <v>71</v>
      </c>
      <c r="BX17" s="80">
        <v>72</v>
      </c>
      <c r="BY17" s="80">
        <v>73</v>
      </c>
      <c r="BZ17" s="80">
        <v>74</v>
      </c>
      <c r="CA17" s="80">
        <v>75</v>
      </c>
      <c r="CB17" s="80">
        <v>76</v>
      </c>
      <c r="CC17" s="80">
        <v>77</v>
      </c>
      <c r="CD17" s="80">
        <v>78</v>
      </c>
      <c r="CE17" s="80">
        <v>79</v>
      </c>
      <c r="CF17" s="80">
        <v>80</v>
      </c>
      <c r="CG17" s="80">
        <v>81</v>
      </c>
      <c r="CH17" s="80">
        <v>82</v>
      </c>
      <c r="CI17" s="80">
        <v>83</v>
      </c>
      <c r="CJ17" s="80">
        <v>84</v>
      </c>
      <c r="CK17" s="80">
        <v>85</v>
      </c>
      <c r="CL17" s="80">
        <v>86</v>
      </c>
      <c r="CM17" s="80">
        <v>87</v>
      </c>
      <c r="CN17" s="80">
        <v>88</v>
      </c>
      <c r="CO17" s="80">
        <v>89</v>
      </c>
      <c r="CP17" s="80">
        <v>90</v>
      </c>
      <c r="CQ17" s="80">
        <v>91</v>
      </c>
      <c r="CR17" s="80">
        <v>92</v>
      </c>
      <c r="CS17" s="80">
        <v>93</v>
      </c>
      <c r="CT17" s="80">
        <v>94</v>
      </c>
      <c r="CU17" s="80">
        <v>95</v>
      </c>
      <c r="CV17" s="80">
        <v>96</v>
      </c>
      <c r="CW17" s="80">
        <v>97</v>
      </c>
      <c r="CX17" s="80">
        <v>98</v>
      </c>
      <c r="CY17" s="80">
        <v>99</v>
      </c>
      <c r="CZ17" s="80">
        <v>100</v>
      </c>
      <c r="DA17" s="80">
        <v>101</v>
      </c>
      <c r="DB17" s="80">
        <v>102</v>
      </c>
      <c r="DC17" s="80">
        <v>103</v>
      </c>
      <c r="DD17" s="80">
        <v>104</v>
      </c>
      <c r="DE17" s="80">
        <v>105</v>
      </c>
      <c r="DF17" s="80">
        <v>106</v>
      </c>
      <c r="DG17" s="80">
        <v>107</v>
      </c>
      <c r="DH17" s="80">
        <v>108</v>
      </c>
      <c r="DI17" s="80">
        <v>109</v>
      </c>
      <c r="DJ17" s="80">
        <v>110</v>
      </c>
      <c r="DK17" s="80">
        <v>111</v>
      </c>
      <c r="DL17" s="80">
        <v>112</v>
      </c>
      <c r="DM17" s="80">
        <v>113</v>
      </c>
      <c r="DN17" s="80">
        <v>114</v>
      </c>
      <c r="DO17" s="80">
        <v>115</v>
      </c>
      <c r="DP17" s="80">
        <v>116</v>
      </c>
      <c r="DQ17" s="80">
        <v>117</v>
      </c>
      <c r="DR17" s="80">
        <v>118</v>
      </c>
      <c r="DS17" s="80">
        <v>119</v>
      </c>
      <c r="DT17" s="81">
        <v>120</v>
      </c>
      <c r="DU17" s="144"/>
      <c r="DV17" s="143"/>
      <c r="DW17" s="143"/>
      <c r="DX17" s="143"/>
      <c r="DY17" s="143"/>
      <c r="DZ17" s="143"/>
      <c r="EA17" s="143"/>
      <c r="EB17" s="143"/>
      <c r="EC17" s="143"/>
      <c r="ED17" s="143"/>
      <c r="EE17" s="143"/>
      <c r="EF17" s="143"/>
      <c r="EG17" s="143"/>
      <c r="EH17" s="143"/>
      <c r="EI17" s="143"/>
      <c r="EJ17" s="143"/>
      <c r="EK17" s="143"/>
      <c r="EL17" s="143"/>
      <c r="EM17" s="143"/>
      <c r="EN17" s="143"/>
      <c r="EO17" s="143"/>
      <c r="EP17" s="143"/>
      <c r="EQ17" s="143"/>
      <c r="ER17" s="143"/>
      <c r="ES17" s="143"/>
      <c r="ET17" s="143"/>
      <c r="EU17" s="143"/>
      <c r="EV17" s="143"/>
      <c r="EW17" s="143"/>
      <c r="EX17" s="143"/>
      <c r="EY17" s="143"/>
      <c r="EZ17" s="143"/>
      <c r="FA17" s="143"/>
      <c r="FB17" s="143"/>
      <c r="FC17" s="143"/>
      <c r="FD17" s="143"/>
      <c r="FE17" s="143"/>
      <c r="FF17" s="143"/>
      <c r="FG17" s="143"/>
      <c r="FH17" s="143"/>
      <c r="FI17" s="143"/>
      <c r="FJ17" s="143"/>
    </row>
    <row r="18" spans="1:166" s="141" customFormat="1" ht="15.5" customHeight="1" x14ac:dyDescent="0.2">
      <c r="A18" s="407" t="s">
        <v>77</v>
      </c>
      <c r="B18" s="67" t="s">
        <v>156</v>
      </c>
      <c r="C18" s="69">
        <f t="shared" ref="C18:C23" si="20">SUM(D18:DT18)</f>
        <v>-524999.88</v>
      </c>
      <c r="D18" s="100">
        <f>-'Inputs and Model Assumptions'!I51</f>
        <v>-524999.88</v>
      </c>
      <c r="E18" s="101">
        <v>0</v>
      </c>
      <c r="F18" s="101">
        <v>0</v>
      </c>
      <c r="G18" s="101">
        <v>0</v>
      </c>
      <c r="H18" s="101">
        <v>0</v>
      </c>
      <c r="I18" s="101">
        <v>0</v>
      </c>
      <c r="J18" s="101">
        <v>0</v>
      </c>
      <c r="K18" s="101">
        <v>0</v>
      </c>
      <c r="L18" s="101">
        <v>0</v>
      </c>
      <c r="M18" s="101">
        <v>0</v>
      </c>
      <c r="N18" s="101">
        <v>0</v>
      </c>
      <c r="O18" s="101">
        <v>0</v>
      </c>
      <c r="P18" s="101">
        <v>0</v>
      </c>
      <c r="Q18" s="101">
        <v>0</v>
      </c>
      <c r="R18" s="101">
        <v>0</v>
      </c>
      <c r="S18" s="101">
        <v>0</v>
      </c>
      <c r="T18" s="101">
        <v>0</v>
      </c>
      <c r="U18" s="101">
        <v>0</v>
      </c>
      <c r="V18" s="101">
        <v>0</v>
      </c>
      <c r="W18" s="101">
        <v>0</v>
      </c>
      <c r="X18" s="101">
        <v>0</v>
      </c>
      <c r="Y18" s="101">
        <v>0</v>
      </c>
      <c r="Z18" s="101">
        <v>0</v>
      </c>
      <c r="AA18" s="101">
        <v>0</v>
      </c>
      <c r="AB18" s="101">
        <v>0</v>
      </c>
      <c r="AC18" s="101">
        <v>0</v>
      </c>
      <c r="AD18" s="101">
        <v>0</v>
      </c>
      <c r="AE18" s="101">
        <v>0</v>
      </c>
      <c r="AF18" s="101">
        <v>0</v>
      </c>
      <c r="AG18" s="101">
        <v>0</v>
      </c>
      <c r="AH18" s="101">
        <v>0</v>
      </c>
      <c r="AI18" s="101">
        <v>0</v>
      </c>
      <c r="AJ18" s="101">
        <v>0</v>
      </c>
      <c r="AK18" s="101">
        <v>0</v>
      </c>
      <c r="AL18" s="101">
        <v>0</v>
      </c>
      <c r="AM18" s="101">
        <v>0</v>
      </c>
      <c r="AN18" s="101">
        <v>0</v>
      </c>
      <c r="AO18" s="101">
        <v>0</v>
      </c>
      <c r="AP18" s="101">
        <v>0</v>
      </c>
      <c r="AQ18" s="101">
        <v>0</v>
      </c>
      <c r="AR18" s="101">
        <v>0</v>
      </c>
      <c r="AS18" s="101">
        <v>0</v>
      </c>
      <c r="AT18" s="101">
        <v>0</v>
      </c>
      <c r="AU18" s="101">
        <v>0</v>
      </c>
      <c r="AV18" s="101">
        <v>0</v>
      </c>
      <c r="AW18" s="101">
        <v>0</v>
      </c>
      <c r="AX18" s="101">
        <v>0</v>
      </c>
      <c r="AY18" s="101">
        <v>0</v>
      </c>
      <c r="AZ18" s="101">
        <v>0</v>
      </c>
      <c r="BA18" s="101">
        <v>0</v>
      </c>
      <c r="BB18" s="101">
        <v>0</v>
      </c>
      <c r="BC18" s="101">
        <v>0</v>
      </c>
      <c r="BD18" s="101">
        <v>0</v>
      </c>
      <c r="BE18" s="101">
        <v>0</v>
      </c>
      <c r="BF18" s="101">
        <v>0</v>
      </c>
      <c r="BG18" s="101">
        <v>0</v>
      </c>
      <c r="BH18" s="101">
        <v>0</v>
      </c>
      <c r="BI18" s="101">
        <v>0</v>
      </c>
      <c r="BJ18" s="101">
        <v>0</v>
      </c>
      <c r="BK18" s="101">
        <v>0</v>
      </c>
      <c r="BL18" s="101">
        <v>0</v>
      </c>
      <c r="BM18" s="101">
        <v>0</v>
      </c>
      <c r="BN18" s="101">
        <v>0</v>
      </c>
      <c r="BO18" s="101">
        <v>0</v>
      </c>
      <c r="BP18" s="101">
        <v>0</v>
      </c>
      <c r="BQ18" s="101">
        <v>0</v>
      </c>
      <c r="BR18" s="101">
        <v>0</v>
      </c>
      <c r="BS18" s="101">
        <v>0</v>
      </c>
      <c r="BT18" s="101">
        <v>0</v>
      </c>
      <c r="BU18" s="101">
        <v>0</v>
      </c>
      <c r="BV18" s="101">
        <v>0</v>
      </c>
      <c r="BW18" s="101">
        <v>0</v>
      </c>
      <c r="BX18" s="101">
        <v>0</v>
      </c>
      <c r="BY18" s="101">
        <v>0</v>
      </c>
      <c r="BZ18" s="101">
        <v>0</v>
      </c>
      <c r="CA18" s="101">
        <v>0</v>
      </c>
      <c r="CB18" s="101">
        <v>0</v>
      </c>
      <c r="CC18" s="101">
        <v>0</v>
      </c>
      <c r="CD18" s="101">
        <v>0</v>
      </c>
      <c r="CE18" s="101">
        <v>0</v>
      </c>
      <c r="CF18" s="101">
        <v>0</v>
      </c>
      <c r="CG18" s="101">
        <v>0</v>
      </c>
      <c r="CH18" s="101">
        <v>0</v>
      </c>
      <c r="CI18" s="101">
        <v>0</v>
      </c>
      <c r="CJ18" s="101">
        <v>0</v>
      </c>
      <c r="CK18" s="101">
        <v>0</v>
      </c>
      <c r="CL18" s="101">
        <v>0</v>
      </c>
      <c r="CM18" s="101">
        <v>0</v>
      </c>
      <c r="CN18" s="101">
        <v>0</v>
      </c>
      <c r="CO18" s="101">
        <v>0</v>
      </c>
      <c r="CP18" s="101">
        <v>0</v>
      </c>
      <c r="CQ18" s="101">
        <v>0</v>
      </c>
      <c r="CR18" s="101">
        <v>0</v>
      </c>
      <c r="CS18" s="101">
        <v>0</v>
      </c>
      <c r="CT18" s="101">
        <v>0</v>
      </c>
      <c r="CU18" s="101">
        <v>0</v>
      </c>
      <c r="CV18" s="101">
        <v>0</v>
      </c>
      <c r="CW18" s="101">
        <v>0</v>
      </c>
      <c r="CX18" s="101">
        <v>0</v>
      </c>
      <c r="CY18" s="101">
        <v>0</v>
      </c>
      <c r="CZ18" s="101">
        <v>0</v>
      </c>
      <c r="DA18" s="101">
        <v>0</v>
      </c>
      <c r="DB18" s="101">
        <v>0</v>
      </c>
      <c r="DC18" s="101">
        <v>0</v>
      </c>
      <c r="DD18" s="101">
        <v>0</v>
      </c>
      <c r="DE18" s="101">
        <v>0</v>
      </c>
      <c r="DF18" s="101">
        <v>0</v>
      </c>
      <c r="DG18" s="101">
        <v>0</v>
      </c>
      <c r="DH18" s="101">
        <v>0</v>
      </c>
      <c r="DI18" s="101">
        <v>0</v>
      </c>
      <c r="DJ18" s="101">
        <v>0</v>
      </c>
      <c r="DK18" s="101">
        <v>0</v>
      </c>
      <c r="DL18" s="101">
        <v>0</v>
      </c>
      <c r="DM18" s="101">
        <v>0</v>
      </c>
      <c r="DN18" s="101">
        <v>0</v>
      </c>
      <c r="DO18" s="101">
        <v>0</v>
      </c>
      <c r="DP18" s="101">
        <v>0</v>
      </c>
      <c r="DQ18" s="101">
        <v>0</v>
      </c>
      <c r="DR18" s="101">
        <v>0</v>
      </c>
      <c r="DS18" s="101">
        <v>0</v>
      </c>
      <c r="DT18" s="102">
        <v>0</v>
      </c>
      <c r="DU18" s="144"/>
      <c r="DV18" s="143"/>
      <c r="DW18" s="143"/>
      <c r="DX18" s="143"/>
      <c r="DY18" s="143"/>
      <c r="DZ18" s="143"/>
      <c r="EA18" s="143"/>
      <c r="EB18" s="143"/>
      <c r="EC18" s="143"/>
      <c r="ED18" s="143"/>
      <c r="EE18" s="143"/>
      <c r="EF18" s="143"/>
      <c r="EG18" s="143"/>
      <c r="EH18" s="143"/>
      <c r="EI18" s="143"/>
      <c r="EJ18" s="143"/>
      <c r="EK18" s="143"/>
      <c r="EL18" s="143"/>
      <c r="EM18" s="143"/>
      <c r="EN18" s="143"/>
      <c r="EO18" s="143"/>
      <c r="EP18" s="143"/>
      <c r="EQ18" s="143"/>
      <c r="ER18" s="143"/>
      <c r="ES18" s="143"/>
      <c r="ET18" s="143"/>
      <c r="EU18" s="143"/>
      <c r="EV18" s="143"/>
      <c r="EW18" s="143"/>
      <c r="EX18" s="143"/>
      <c r="EY18" s="143"/>
      <c r="EZ18" s="143"/>
      <c r="FA18" s="143"/>
      <c r="FB18" s="143"/>
      <c r="FC18" s="143"/>
      <c r="FD18" s="143"/>
      <c r="FE18" s="143"/>
      <c r="FF18" s="143"/>
      <c r="FG18" s="143"/>
      <c r="FH18" s="143"/>
      <c r="FI18" s="143"/>
      <c r="FJ18" s="143"/>
    </row>
    <row r="19" spans="1:166" s="141" customFormat="1" ht="15.5" customHeight="1" x14ac:dyDescent="0.2">
      <c r="A19" s="408"/>
      <c r="B19" s="72" t="s">
        <v>65</v>
      </c>
      <c r="C19" s="157">
        <f t="shared" si="20"/>
        <v>-549999.99999999418</v>
      </c>
      <c r="D19" s="103">
        <v>0</v>
      </c>
      <c r="E19" s="158">
        <f>-1*IF(E$6&lt;='Inputs and Model Assumptions'!$D$5,'Inputs and Model Assumptions'!$G$26/12,0)</f>
        <v>-4999.99999999995</v>
      </c>
      <c r="F19" s="158">
        <f>-1*IF(F$6&lt;='Inputs and Model Assumptions'!$D$5,'Inputs and Model Assumptions'!$G$26/12,0)</f>
        <v>-4999.99999999995</v>
      </c>
      <c r="G19" s="158">
        <f>-1*IF(G$6&lt;='Inputs and Model Assumptions'!$D$5,'Inputs and Model Assumptions'!$G$26/12,0)</f>
        <v>-4999.99999999995</v>
      </c>
      <c r="H19" s="158">
        <f>-1*IF(H$6&lt;='Inputs and Model Assumptions'!$D$5,'Inputs and Model Assumptions'!$G$26/12,0)</f>
        <v>-4999.99999999995</v>
      </c>
      <c r="I19" s="158">
        <f>-1*IF(I$6&lt;='Inputs and Model Assumptions'!$D$5,'Inputs and Model Assumptions'!$G$26/12,0)</f>
        <v>-4999.99999999995</v>
      </c>
      <c r="J19" s="158">
        <f>-1*IF(J$6&lt;='Inputs and Model Assumptions'!$D$5,'Inputs and Model Assumptions'!$G$26/12,0)</f>
        <v>-4999.99999999995</v>
      </c>
      <c r="K19" s="158">
        <f>-1*IF(K$6&lt;='Inputs and Model Assumptions'!$D$5,'Inputs and Model Assumptions'!$G$26/12,0)</f>
        <v>-4999.99999999995</v>
      </c>
      <c r="L19" s="158">
        <f>-1*IF(L$6&lt;='Inputs and Model Assumptions'!$D$5,'Inputs and Model Assumptions'!$G$26/12,0)</f>
        <v>-4999.99999999995</v>
      </c>
      <c r="M19" s="158">
        <f>-1*IF(M$6&lt;='Inputs and Model Assumptions'!$D$5,'Inputs and Model Assumptions'!$G$26/12,0)</f>
        <v>-4999.99999999995</v>
      </c>
      <c r="N19" s="158">
        <f>-1*IF(N$6&lt;='Inputs and Model Assumptions'!$D$5,'Inputs and Model Assumptions'!$G$26/12,0)</f>
        <v>-4999.99999999995</v>
      </c>
      <c r="O19" s="158">
        <f>-1*IF(O$6&lt;='Inputs and Model Assumptions'!$D$5,'Inputs and Model Assumptions'!$G$26/12,0)</f>
        <v>-4999.99999999995</v>
      </c>
      <c r="P19" s="158">
        <f>-1*IF(P$6&lt;='Inputs and Model Assumptions'!$D$5,'Inputs and Model Assumptions'!$G$26/12,0)</f>
        <v>-4999.99999999995</v>
      </c>
      <c r="Q19" s="158">
        <f>-1*IF(Q$6&lt;='Inputs and Model Assumptions'!$D$5,'Inputs and Model Assumptions'!$G$26/12,0)</f>
        <v>-4999.99999999995</v>
      </c>
      <c r="R19" s="158">
        <f>-1*IF(R$6&lt;='Inputs and Model Assumptions'!$D$5,'Inputs and Model Assumptions'!$G$26/12,0)</f>
        <v>-4999.99999999995</v>
      </c>
      <c r="S19" s="158">
        <f>-1*IF(S$6&lt;='Inputs and Model Assumptions'!$D$5,'Inputs and Model Assumptions'!$G$26/12,0)</f>
        <v>-4999.99999999995</v>
      </c>
      <c r="T19" s="158">
        <f>-1*IF(T$6&lt;='Inputs and Model Assumptions'!$D$5,'Inputs and Model Assumptions'!$G$26/12,0)</f>
        <v>-4999.99999999995</v>
      </c>
      <c r="U19" s="158">
        <f>-1*IF(U$6&lt;='Inputs and Model Assumptions'!$D$5,'Inputs and Model Assumptions'!$G$26/12,0)</f>
        <v>-4999.99999999995</v>
      </c>
      <c r="V19" s="158">
        <f>-1*IF(V$6&lt;='Inputs and Model Assumptions'!$D$5,'Inputs and Model Assumptions'!$G$26/12,0)</f>
        <v>-4999.99999999995</v>
      </c>
      <c r="W19" s="158">
        <f>-1*IF(W$6&lt;='Inputs and Model Assumptions'!$D$5,'Inputs and Model Assumptions'!$G$26/12,0)</f>
        <v>-4999.99999999995</v>
      </c>
      <c r="X19" s="158">
        <f>-1*IF(X$6&lt;='Inputs and Model Assumptions'!$D$5,'Inputs and Model Assumptions'!$G$26/12,0)</f>
        <v>-4999.99999999995</v>
      </c>
      <c r="Y19" s="158">
        <f>-1*IF(Y$6&lt;='Inputs and Model Assumptions'!$D$5,'Inputs and Model Assumptions'!$G$26/12,0)</f>
        <v>-4999.99999999995</v>
      </c>
      <c r="Z19" s="158">
        <f>-1*IF(Z$6&lt;='Inputs and Model Assumptions'!$D$5,'Inputs and Model Assumptions'!$G$26/12,0)</f>
        <v>-4999.99999999995</v>
      </c>
      <c r="AA19" s="158">
        <f>-1*IF(AA$6&lt;='Inputs and Model Assumptions'!$D$5,'Inputs and Model Assumptions'!$G$26/12,0)</f>
        <v>-4999.99999999995</v>
      </c>
      <c r="AB19" s="158">
        <f>-1*IF(AB$6&lt;='Inputs and Model Assumptions'!$D$5,'Inputs and Model Assumptions'!$G$26/12,0)</f>
        <v>-4999.99999999995</v>
      </c>
      <c r="AC19" s="158">
        <f>-1*IF(AC$6&lt;='Inputs and Model Assumptions'!$D$5,'Inputs and Model Assumptions'!$G$26/12,0)</f>
        <v>-4999.99999999995</v>
      </c>
      <c r="AD19" s="158">
        <f>-1*IF(AD$6&lt;='Inputs and Model Assumptions'!$D$5,'Inputs and Model Assumptions'!$G$26/12,0)</f>
        <v>-4999.99999999995</v>
      </c>
      <c r="AE19" s="158">
        <f>-1*IF(AE$6&lt;='Inputs and Model Assumptions'!$D$5,'Inputs and Model Assumptions'!$G$26/12,0)</f>
        <v>-4999.99999999995</v>
      </c>
      <c r="AF19" s="158">
        <f>-1*IF(AF$6&lt;='Inputs and Model Assumptions'!$D$5,'Inputs and Model Assumptions'!$G$26/12,0)</f>
        <v>-4999.99999999995</v>
      </c>
      <c r="AG19" s="158">
        <f>-1*IF(AG$6&lt;='Inputs and Model Assumptions'!$D$5,'Inputs and Model Assumptions'!$G$26/12,0)</f>
        <v>-4999.99999999995</v>
      </c>
      <c r="AH19" s="158">
        <f>-1*IF(AH$6&lt;='Inputs and Model Assumptions'!$D$5,'Inputs and Model Assumptions'!$G$26/12,0)</f>
        <v>-4999.99999999995</v>
      </c>
      <c r="AI19" s="158">
        <f>-1*IF(AI$6&lt;='Inputs and Model Assumptions'!$D$5,'Inputs and Model Assumptions'!$G$26/12,0)</f>
        <v>-4999.99999999995</v>
      </c>
      <c r="AJ19" s="158">
        <f>-1*IF(AJ$6&lt;='Inputs and Model Assumptions'!$D$5,'Inputs and Model Assumptions'!$G$26/12,0)</f>
        <v>-4999.99999999995</v>
      </c>
      <c r="AK19" s="158">
        <f>-1*IF(AK$6&lt;='Inputs and Model Assumptions'!$D$5,'Inputs and Model Assumptions'!$G$26/12,0)</f>
        <v>-4999.99999999995</v>
      </c>
      <c r="AL19" s="158">
        <f>-1*IF(AL$6&lt;='Inputs and Model Assumptions'!$D$5,'Inputs and Model Assumptions'!$G$26/12,0)</f>
        <v>-4999.99999999995</v>
      </c>
      <c r="AM19" s="158">
        <f>-1*IF(AM$6&lt;='Inputs and Model Assumptions'!$D$5,'Inputs and Model Assumptions'!$G$26/12,0)</f>
        <v>-4999.99999999995</v>
      </c>
      <c r="AN19" s="158">
        <f>-1*IF(AN$6&lt;='Inputs and Model Assumptions'!$D$5,'Inputs and Model Assumptions'!$G$26/12,0)</f>
        <v>-4999.99999999995</v>
      </c>
      <c r="AO19" s="158">
        <f>-1*IF(AO$6&lt;='Inputs and Model Assumptions'!$D$5,'Inputs and Model Assumptions'!$G$26/12,0)</f>
        <v>-4999.99999999995</v>
      </c>
      <c r="AP19" s="158">
        <f>-1*IF(AP$6&lt;='Inputs and Model Assumptions'!$D$5,'Inputs and Model Assumptions'!$G$26/12,0)</f>
        <v>-4999.99999999995</v>
      </c>
      <c r="AQ19" s="158">
        <f>-1*IF(AQ$6&lt;='Inputs and Model Assumptions'!$D$5,'Inputs and Model Assumptions'!$G$26/12,0)</f>
        <v>-4999.99999999995</v>
      </c>
      <c r="AR19" s="158">
        <f>-1*IF(AR$6&lt;='Inputs and Model Assumptions'!$D$5,'Inputs and Model Assumptions'!$G$26/12,0)</f>
        <v>-4999.99999999995</v>
      </c>
      <c r="AS19" s="158">
        <f>-1*IF(AS$6&lt;='Inputs and Model Assumptions'!$D$5,'Inputs and Model Assumptions'!$G$26/12,0)</f>
        <v>-4999.99999999995</v>
      </c>
      <c r="AT19" s="158">
        <f>-1*IF(AT$6&lt;='Inputs and Model Assumptions'!$D$5,'Inputs and Model Assumptions'!$G$26/12,0)</f>
        <v>-4999.99999999995</v>
      </c>
      <c r="AU19" s="158">
        <f>-1*IF(AU$6&lt;='Inputs and Model Assumptions'!$D$5,'Inputs and Model Assumptions'!$G$26/12,0)</f>
        <v>-4999.99999999995</v>
      </c>
      <c r="AV19" s="158">
        <f>-1*IF(AV$6&lt;='Inputs and Model Assumptions'!$D$5,'Inputs and Model Assumptions'!$G$26/12,0)</f>
        <v>-4999.99999999995</v>
      </c>
      <c r="AW19" s="158">
        <f>-1*IF(AW$6&lt;='Inputs and Model Assumptions'!$D$5,'Inputs and Model Assumptions'!$G$26/12,0)</f>
        <v>-4999.99999999995</v>
      </c>
      <c r="AX19" s="158">
        <f>-1*IF(AX$6&lt;='Inputs and Model Assumptions'!$D$5,'Inputs and Model Assumptions'!$G$26/12,0)</f>
        <v>-4999.99999999995</v>
      </c>
      <c r="AY19" s="158">
        <f>-1*IF(AY$6&lt;='Inputs and Model Assumptions'!$D$5,'Inputs and Model Assumptions'!$G$26/12,0)</f>
        <v>-4999.99999999995</v>
      </c>
      <c r="AZ19" s="158">
        <f>-1*IF(AZ$6&lt;='Inputs and Model Assumptions'!$D$5,'Inputs and Model Assumptions'!$G$26/12,0)</f>
        <v>-4999.99999999995</v>
      </c>
      <c r="BA19" s="158">
        <f>-1*IF(BA$6&lt;='Inputs and Model Assumptions'!$D$5,'Inputs and Model Assumptions'!$G$26/12,0)</f>
        <v>-4999.99999999995</v>
      </c>
      <c r="BB19" s="158">
        <f>-1*IF(BB$6&lt;='Inputs and Model Assumptions'!$D$5,'Inputs and Model Assumptions'!$G$26/12,0)</f>
        <v>-4999.99999999995</v>
      </c>
      <c r="BC19" s="158">
        <f>-1*IF(BC$6&lt;='Inputs and Model Assumptions'!$D$5,'Inputs and Model Assumptions'!$G$26/12,0)</f>
        <v>-4999.99999999995</v>
      </c>
      <c r="BD19" s="158">
        <f>-1*IF(BD$6&lt;='Inputs and Model Assumptions'!$D$5,'Inputs and Model Assumptions'!$G$26/12,0)</f>
        <v>-4999.99999999995</v>
      </c>
      <c r="BE19" s="158">
        <f>-1*IF(BE$6&lt;='Inputs and Model Assumptions'!$D$5,'Inputs and Model Assumptions'!$G$26/12,0)</f>
        <v>-4999.99999999995</v>
      </c>
      <c r="BF19" s="158">
        <f>-1*IF(BF$6&lt;='Inputs and Model Assumptions'!$D$5,'Inputs and Model Assumptions'!$G$26/12,0)</f>
        <v>-4999.99999999995</v>
      </c>
      <c r="BG19" s="158">
        <f>-1*IF(BG$6&lt;='Inputs and Model Assumptions'!$D$5,'Inputs and Model Assumptions'!$G$26/12,0)</f>
        <v>-4999.99999999995</v>
      </c>
      <c r="BH19" s="158">
        <f>-1*IF(BH$6&lt;='Inputs and Model Assumptions'!$D$5,'Inputs and Model Assumptions'!$G$26/12,0)</f>
        <v>-4999.99999999995</v>
      </c>
      <c r="BI19" s="158">
        <f>-1*IF(BI$6&lt;='Inputs and Model Assumptions'!$D$5,'Inputs and Model Assumptions'!$G$26/12,0)</f>
        <v>-4999.99999999995</v>
      </c>
      <c r="BJ19" s="158">
        <f>-1*IF(BJ$6&lt;='Inputs and Model Assumptions'!$D$5,'Inputs and Model Assumptions'!$G$26/12,0)</f>
        <v>-4999.99999999995</v>
      </c>
      <c r="BK19" s="158">
        <f>-1*IF(BK$6&lt;='Inputs and Model Assumptions'!$D$5,'Inputs and Model Assumptions'!$G$26/12,0)</f>
        <v>-4999.99999999995</v>
      </c>
      <c r="BL19" s="158">
        <f>-1*IF(BL$6&lt;='Inputs and Model Assumptions'!$D$5,'Inputs and Model Assumptions'!$G$26/12,0)</f>
        <v>-4999.99999999995</v>
      </c>
      <c r="BM19" s="158">
        <f>-1*IF(BM$6&lt;='Inputs and Model Assumptions'!$D$5,'Inputs and Model Assumptions'!$G$26/12,0)</f>
        <v>-4999.99999999995</v>
      </c>
      <c r="BN19" s="158">
        <f>-1*IF(BN$6&lt;='Inputs and Model Assumptions'!$D$5,'Inputs and Model Assumptions'!$G$26/12,0)</f>
        <v>-4999.99999999995</v>
      </c>
      <c r="BO19" s="158">
        <f>-1*IF(BO$6&lt;='Inputs and Model Assumptions'!$D$5,'Inputs and Model Assumptions'!$G$26/12,0)</f>
        <v>-4999.99999999995</v>
      </c>
      <c r="BP19" s="158">
        <f>-1*IF(BP$6&lt;='Inputs and Model Assumptions'!$D$5,'Inputs and Model Assumptions'!$G$26/12,0)</f>
        <v>-4999.99999999995</v>
      </c>
      <c r="BQ19" s="158">
        <f>-1*IF(BQ$6&lt;='Inputs and Model Assumptions'!$D$5,'Inputs and Model Assumptions'!$G$26/12,0)</f>
        <v>-4999.99999999995</v>
      </c>
      <c r="BR19" s="158">
        <f>-1*IF(BR$6&lt;='Inputs and Model Assumptions'!$D$5,'Inputs and Model Assumptions'!$G$26/12,0)</f>
        <v>-4999.99999999995</v>
      </c>
      <c r="BS19" s="158">
        <f>-1*IF(BS$6&lt;='Inputs and Model Assumptions'!$D$5,'Inputs and Model Assumptions'!$G$26/12,0)</f>
        <v>-4999.99999999995</v>
      </c>
      <c r="BT19" s="158">
        <f>-1*IF(BT$6&lt;='Inputs and Model Assumptions'!$D$5,'Inputs and Model Assumptions'!$G$26/12,0)</f>
        <v>-4999.99999999995</v>
      </c>
      <c r="BU19" s="158">
        <f>-1*IF(BU$6&lt;='Inputs and Model Assumptions'!$D$5,'Inputs and Model Assumptions'!$G$26/12,0)</f>
        <v>-4999.99999999995</v>
      </c>
      <c r="BV19" s="158">
        <f>-1*IF(BV$6&lt;='Inputs and Model Assumptions'!$D$5,'Inputs and Model Assumptions'!$G$26/12,0)</f>
        <v>-4999.99999999995</v>
      </c>
      <c r="BW19" s="158">
        <f>-1*IF(BW$6&lt;='Inputs and Model Assumptions'!$D$5,'Inputs and Model Assumptions'!$G$26/12,0)</f>
        <v>-4999.99999999995</v>
      </c>
      <c r="BX19" s="158">
        <f>-1*IF(BX$6&lt;='Inputs and Model Assumptions'!$D$5,'Inputs and Model Assumptions'!$G$26/12,0)</f>
        <v>-4999.99999999995</v>
      </c>
      <c r="BY19" s="158">
        <f>-1*IF(BY$6&lt;='Inputs and Model Assumptions'!$D$5,'Inputs and Model Assumptions'!$G$26/12,0)</f>
        <v>-4999.99999999995</v>
      </c>
      <c r="BZ19" s="158">
        <f>-1*IF(BZ$6&lt;='Inputs and Model Assumptions'!$D$5,'Inputs and Model Assumptions'!$G$26/12,0)</f>
        <v>-4999.99999999995</v>
      </c>
      <c r="CA19" s="158">
        <f>-1*IF(CA$6&lt;='Inputs and Model Assumptions'!$D$5,'Inputs and Model Assumptions'!$G$26/12,0)</f>
        <v>-4999.99999999995</v>
      </c>
      <c r="CB19" s="158">
        <f>-1*IF(CB$6&lt;='Inputs and Model Assumptions'!$D$5,'Inputs and Model Assumptions'!$G$26/12,0)</f>
        <v>-4999.99999999995</v>
      </c>
      <c r="CC19" s="158">
        <f>-1*IF(CC$6&lt;='Inputs and Model Assumptions'!$D$5,'Inputs and Model Assumptions'!$G$26/12,0)</f>
        <v>-4999.99999999995</v>
      </c>
      <c r="CD19" s="158">
        <f>-1*IF(CD$6&lt;='Inputs and Model Assumptions'!$D$5,'Inputs and Model Assumptions'!$G$26/12,0)</f>
        <v>-4999.99999999995</v>
      </c>
      <c r="CE19" s="158">
        <f>-1*IF(CE$6&lt;='Inputs and Model Assumptions'!$D$5,'Inputs and Model Assumptions'!$G$26/12,0)</f>
        <v>-4999.99999999995</v>
      </c>
      <c r="CF19" s="158">
        <f>-1*IF(CF$6&lt;='Inputs and Model Assumptions'!$D$5,'Inputs and Model Assumptions'!$G$26/12,0)</f>
        <v>-4999.99999999995</v>
      </c>
      <c r="CG19" s="158">
        <f>-1*IF(CG$6&lt;='Inputs and Model Assumptions'!$D$5,'Inputs and Model Assumptions'!$G$26/12,0)</f>
        <v>-4999.99999999995</v>
      </c>
      <c r="CH19" s="158">
        <f>-1*IF(CH$6&lt;='Inputs and Model Assumptions'!$D$5,'Inputs and Model Assumptions'!$G$26/12,0)</f>
        <v>-4999.99999999995</v>
      </c>
      <c r="CI19" s="158">
        <f>-1*IF(CI$6&lt;='Inputs and Model Assumptions'!$D$5,'Inputs and Model Assumptions'!$G$26/12,0)</f>
        <v>-4999.99999999995</v>
      </c>
      <c r="CJ19" s="158">
        <f>-1*IF(CJ$6&lt;='Inputs and Model Assumptions'!$D$5,'Inputs and Model Assumptions'!$G$26/12,0)</f>
        <v>-4999.99999999995</v>
      </c>
      <c r="CK19" s="158">
        <f>-1*IF(CK$6&lt;='Inputs and Model Assumptions'!$D$5,'Inputs and Model Assumptions'!$G$26/12,0)</f>
        <v>-4999.99999999995</v>
      </c>
      <c r="CL19" s="158">
        <f>-1*IF(CL$6&lt;='Inputs and Model Assumptions'!$D$5,'Inputs and Model Assumptions'!$G$26/12,0)</f>
        <v>-4999.99999999995</v>
      </c>
      <c r="CM19" s="158">
        <f>-1*IF(CM$6&lt;='Inputs and Model Assumptions'!$D$5,'Inputs and Model Assumptions'!$G$26/12,0)</f>
        <v>-4999.99999999995</v>
      </c>
      <c r="CN19" s="158">
        <f>-1*IF(CN$6&lt;='Inputs and Model Assumptions'!$D$5,'Inputs and Model Assumptions'!$G$26/12,0)</f>
        <v>-4999.99999999995</v>
      </c>
      <c r="CO19" s="158">
        <f>-1*IF(CO$6&lt;='Inputs and Model Assumptions'!$D$5,'Inputs and Model Assumptions'!$G$26/12,0)</f>
        <v>-4999.99999999995</v>
      </c>
      <c r="CP19" s="158">
        <f>-1*IF(CP$6&lt;='Inputs and Model Assumptions'!$D$5,'Inputs and Model Assumptions'!$G$26/12,0)</f>
        <v>-4999.99999999995</v>
      </c>
      <c r="CQ19" s="158">
        <f>-1*IF(CQ$6&lt;='Inputs and Model Assumptions'!$D$5,'Inputs and Model Assumptions'!$G$26/12,0)</f>
        <v>-4999.99999999995</v>
      </c>
      <c r="CR19" s="158">
        <f>-1*IF(CR$6&lt;='Inputs and Model Assumptions'!$D$5,'Inputs and Model Assumptions'!$G$26/12,0)</f>
        <v>-4999.99999999995</v>
      </c>
      <c r="CS19" s="158">
        <f>-1*IF(CS$6&lt;='Inputs and Model Assumptions'!$D$5,'Inputs and Model Assumptions'!$G$26/12,0)</f>
        <v>-4999.99999999995</v>
      </c>
      <c r="CT19" s="158">
        <f>-1*IF(CT$6&lt;='Inputs and Model Assumptions'!$D$5,'Inputs and Model Assumptions'!$G$26/12,0)</f>
        <v>-4999.99999999995</v>
      </c>
      <c r="CU19" s="158">
        <f>-1*IF(CU$6&lt;='Inputs and Model Assumptions'!$D$5,'Inputs and Model Assumptions'!$G$26/12,0)</f>
        <v>-4999.99999999995</v>
      </c>
      <c r="CV19" s="158">
        <f>-1*IF(CV$6&lt;='Inputs and Model Assumptions'!$D$5,'Inputs and Model Assumptions'!$G$26/12,0)</f>
        <v>-4999.99999999995</v>
      </c>
      <c r="CW19" s="158">
        <f>-1*IF(CW$6&lt;='Inputs and Model Assumptions'!$D$5,'Inputs and Model Assumptions'!$G$26/12,0)</f>
        <v>-4999.99999999995</v>
      </c>
      <c r="CX19" s="158">
        <f>-1*IF(CX$6&lt;='Inputs and Model Assumptions'!$D$5,'Inputs and Model Assumptions'!$G$26/12,0)</f>
        <v>-4999.99999999995</v>
      </c>
      <c r="CY19" s="158">
        <f>-1*IF(CY$6&lt;='Inputs and Model Assumptions'!$D$5,'Inputs and Model Assumptions'!$G$26/12,0)</f>
        <v>-4999.99999999995</v>
      </c>
      <c r="CZ19" s="158">
        <f>-1*IF(CZ$6&lt;='Inputs and Model Assumptions'!$D$5,'Inputs and Model Assumptions'!$G$26/12,0)</f>
        <v>-4999.99999999995</v>
      </c>
      <c r="DA19" s="158">
        <f>-1*IF(DA$6&lt;='Inputs and Model Assumptions'!$D$5,'Inputs and Model Assumptions'!$G$26/12,0)</f>
        <v>-4999.99999999995</v>
      </c>
      <c r="DB19" s="158">
        <f>-1*IF(DB$6&lt;='Inputs and Model Assumptions'!$D$5,'Inputs and Model Assumptions'!$G$26/12,0)</f>
        <v>-4999.99999999995</v>
      </c>
      <c r="DC19" s="158">
        <f>-1*IF(DC$6&lt;='Inputs and Model Assumptions'!$D$5,'Inputs and Model Assumptions'!$G$26/12,0)</f>
        <v>-4999.99999999995</v>
      </c>
      <c r="DD19" s="158">
        <f>-1*IF(DD$6&lt;='Inputs and Model Assumptions'!$D$5,'Inputs and Model Assumptions'!$G$26/12,0)</f>
        <v>-4999.99999999995</v>
      </c>
      <c r="DE19" s="158">
        <f>-1*IF(DE$6&lt;='Inputs and Model Assumptions'!$D$5,'Inputs and Model Assumptions'!$G$26/12,0)</f>
        <v>-4999.99999999995</v>
      </c>
      <c r="DF19" s="158">
        <f>-1*IF(DF$6&lt;='Inputs and Model Assumptions'!$D$5,'Inputs and Model Assumptions'!$G$26/12,0)</f>
        <v>-4999.99999999995</v>
      </c>
      <c r="DG19" s="158">
        <f>-1*IF(DG$6&lt;='Inputs and Model Assumptions'!$D$5,'Inputs and Model Assumptions'!$G$26/12,0)</f>
        <v>-4999.99999999995</v>
      </c>
      <c r="DH19" s="158">
        <f>-1*IF(DH$6&lt;='Inputs and Model Assumptions'!$D$5,'Inputs and Model Assumptions'!$G$26/12,0)</f>
        <v>-4999.99999999995</v>
      </c>
      <c r="DI19" s="158">
        <f>-1*IF(DI$6&lt;='Inputs and Model Assumptions'!$D$5,'Inputs and Model Assumptions'!$G$26/12,0)</f>
        <v>-4999.99999999995</v>
      </c>
      <c r="DJ19" s="158">
        <f>-1*IF(DJ$6&lt;='Inputs and Model Assumptions'!$D$5,'Inputs and Model Assumptions'!$G$26/12,0)</f>
        <v>-4999.99999999995</v>
      </c>
      <c r="DK19" s="158">
        <f>-1*IF(DK$6&lt;='Inputs and Model Assumptions'!$D$5,'Inputs and Model Assumptions'!$G$26/12,0)</f>
        <v>0</v>
      </c>
      <c r="DL19" s="158">
        <f>-1*IF(DL$6&lt;='Inputs and Model Assumptions'!$D$5,'Inputs and Model Assumptions'!$G$26/12,0)</f>
        <v>0</v>
      </c>
      <c r="DM19" s="158">
        <f>-1*IF(DM$6&lt;='Inputs and Model Assumptions'!$D$5,'Inputs and Model Assumptions'!$G$26/12,0)</f>
        <v>0</v>
      </c>
      <c r="DN19" s="158">
        <f>-1*IF(DN$6&lt;='Inputs and Model Assumptions'!$D$5,'Inputs and Model Assumptions'!$G$26/12,0)</f>
        <v>0</v>
      </c>
      <c r="DO19" s="158">
        <f>-1*IF(DO$6&lt;='Inputs and Model Assumptions'!$D$5,'Inputs and Model Assumptions'!$G$26/12,0)</f>
        <v>0</v>
      </c>
      <c r="DP19" s="158">
        <f>-1*IF(DP$6&lt;='Inputs and Model Assumptions'!$D$5,'Inputs and Model Assumptions'!$G$26/12,0)</f>
        <v>0</v>
      </c>
      <c r="DQ19" s="158">
        <f>-1*IF(DQ$6&lt;='Inputs and Model Assumptions'!$D$5,'Inputs and Model Assumptions'!$G$26/12,0)</f>
        <v>0</v>
      </c>
      <c r="DR19" s="158">
        <f>-1*IF(DR$6&lt;='Inputs and Model Assumptions'!$D$5,'Inputs and Model Assumptions'!$G$26/12,0)</f>
        <v>0</v>
      </c>
      <c r="DS19" s="158">
        <f>-1*IF(DS$6&lt;='Inputs and Model Assumptions'!$D$5,'Inputs and Model Assumptions'!$G$26/12,0)</f>
        <v>0</v>
      </c>
      <c r="DT19" s="159">
        <f>-1*IF(DT$6&lt;='Inputs and Model Assumptions'!$D$5,'Inputs and Model Assumptions'!$G$26/12,0)</f>
        <v>0</v>
      </c>
      <c r="DU19" s="144"/>
      <c r="DV19" s="143"/>
      <c r="DW19" s="143"/>
      <c r="DX19" s="143"/>
      <c r="DY19" s="143"/>
      <c r="DZ19" s="143"/>
      <c r="EA19" s="143"/>
      <c r="EB19" s="143"/>
      <c r="EC19" s="143"/>
      <c r="ED19" s="143"/>
      <c r="EE19" s="143"/>
      <c r="EF19" s="143"/>
      <c r="EG19" s="143"/>
      <c r="EH19" s="143"/>
      <c r="EI19" s="143"/>
      <c r="EJ19" s="143"/>
      <c r="EK19" s="143"/>
      <c r="EL19" s="143"/>
      <c r="EM19" s="143"/>
      <c r="EN19" s="143"/>
      <c r="EO19" s="143"/>
      <c r="EP19" s="143"/>
      <c r="EQ19" s="143"/>
      <c r="ER19" s="143"/>
      <c r="ES19" s="143"/>
      <c r="ET19" s="143"/>
      <c r="EU19" s="143"/>
      <c r="EV19" s="143"/>
      <c r="EW19" s="143"/>
      <c r="EX19" s="143"/>
      <c r="EY19" s="143"/>
      <c r="EZ19" s="143"/>
      <c r="FA19" s="143"/>
      <c r="FB19" s="143"/>
      <c r="FC19" s="143"/>
      <c r="FD19" s="143"/>
      <c r="FE19" s="143"/>
      <c r="FF19" s="143"/>
      <c r="FG19" s="143"/>
      <c r="FH19" s="143"/>
      <c r="FI19" s="143"/>
      <c r="FJ19" s="143"/>
    </row>
    <row r="20" spans="1:166" s="141" customFormat="1" ht="15.5" customHeight="1" x14ac:dyDescent="0.2">
      <c r="A20" s="408"/>
      <c r="B20" s="72" t="s">
        <v>48</v>
      </c>
      <c r="C20" s="157">
        <f t="shared" si="20"/>
        <v>-1113750</v>
      </c>
      <c r="D20" s="103">
        <v>0</v>
      </c>
      <c r="E20" s="158">
        <f>-1*IF(E$6&lt;='Inputs and Model Assumptions'!$D$5,'Inputs and Model Assumptions'!$G$24/12,0)</f>
        <v>-10125</v>
      </c>
      <c r="F20" s="158">
        <f>-1*IF(F$6&lt;='Inputs and Model Assumptions'!$D$5,'Inputs and Model Assumptions'!$G$24/12,0)</f>
        <v>-10125</v>
      </c>
      <c r="G20" s="158">
        <f>-1*IF(G$6&lt;='Inputs and Model Assumptions'!$D$5,'Inputs and Model Assumptions'!$G$24/12,0)</f>
        <v>-10125</v>
      </c>
      <c r="H20" s="158">
        <f>-1*IF(H$6&lt;='Inputs and Model Assumptions'!$D$5,'Inputs and Model Assumptions'!$G$24/12,0)</f>
        <v>-10125</v>
      </c>
      <c r="I20" s="158">
        <f>-1*IF(I$6&lt;='Inputs and Model Assumptions'!$D$5,'Inputs and Model Assumptions'!$G$24/12,0)</f>
        <v>-10125</v>
      </c>
      <c r="J20" s="158">
        <f>-1*IF(J$6&lt;='Inputs and Model Assumptions'!$D$5,'Inputs and Model Assumptions'!$G$24/12,0)</f>
        <v>-10125</v>
      </c>
      <c r="K20" s="158">
        <f>-1*IF(K$6&lt;='Inputs and Model Assumptions'!$D$5,'Inputs and Model Assumptions'!$G$24/12,0)</f>
        <v>-10125</v>
      </c>
      <c r="L20" s="158">
        <f>-1*IF(L$6&lt;='Inputs and Model Assumptions'!$D$5,'Inputs and Model Assumptions'!$G$24/12,0)</f>
        <v>-10125</v>
      </c>
      <c r="M20" s="158">
        <f>-1*IF(M$6&lt;='Inputs and Model Assumptions'!$D$5,'Inputs and Model Assumptions'!$G$24/12,0)</f>
        <v>-10125</v>
      </c>
      <c r="N20" s="158">
        <f>-1*IF(N$6&lt;='Inputs and Model Assumptions'!$D$5,'Inputs and Model Assumptions'!$G$24/12,0)</f>
        <v>-10125</v>
      </c>
      <c r="O20" s="158">
        <f>-1*IF(O$6&lt;='Inputs and Model Assumptions'!$D$5,'Inputs and Model Assumptions'!$G$24/12,0)</f>
        <v>-10125</v>
      </c>
      <c r="P20" s="158">
        <f>-1*IF(P$6&lt;='Inputs and Model Assumptions'!$D$5,'Inputs and Model Assumptions'!$G$24/12,0)</f>
        <v>-10125</v>
      </c>
      <c r="Q20" s="158">
        <f>-1*IF(Q$6&lt;='Inputs and Model Assumptions'!$D$5,'Inputs and Model Assumptions'!$G$24/12,0)</f>
        <v>-10125</v>
      </c>
      <c r="R20" s="158">
        <f>-1*IF(R$6&lt;='Inputs and Model Assumptions'!$D$5,'Inputs and Model Assumptions'!$G$24/12,0)</f>
        <v>-10125</v>
      </c>
      <c r="S20" s="158">
        <f>-1*IF(S$6&lt;='Inputs and Model Assumptions'!$D$5,'Inputs and Model Assumptions'!$G$24/12,0)</f>
        <v>-10125</v>
      </c>
      <c r="T20" s="158">
        <f>-1*IF(T$6&lt;='Inputs and Model Assumptions'!$D$5,'Inputs and Model Assumptions'!$G$24/12,0)</f>
        <v>-10125</v>
      </c>
      <c r="U20" s="158">
        <f>-1*IF(U$6&lt;='Inputs and Model Assumptions'!$D$5,'Inputs and Model Assumptions'!$G$24/12,0)</f>
        <v>-10125</v>
      </c>
      <c r="V20" s="158">
        <f>-1*IF(V$6&lt;='Inputs and Model Assumptions'!$D$5,'Inputs and Model Assumptions'!$G$24/12,0)</f>
        <v>-10125</v>
      </c>
      <c r="W20" s="158">
        <f>-1*IF(W$6&lt;='Inputs and Model Assumptions'!$D$5,'Inputs and Model Assumptions'!$G$24/12,0)</f>
        <v>-10125</v>
      </c>
      <c r="X20" s="158">
        <f>-1*IF(X$6&lt;='Inputs and Model Assumptions'!$D$5,'Inputs and Model Assumptions'!$G$24/12,0)</f>
        <v>-10125</v>
      </c>
      <c r="Y20" s="158">
        <f>-1*IF(Y$6&lt;='Inputs and Model Assumptions'!$D$5,'Inputs and Model Assumptions'!$G$24/12,0)</f>
        <v>-10125</v>
      </c>
      <c r="Z20" s="158">
        <f>-1*IF(Z$6&lt;='Inputs and Model Assumptions'!$D$5,'Inputs and Model Assumptions'!$G$24/12,0)</f>
        <v>-10125</v>
      </c>
      <c r="AA20" s="158">
        <f>-1*IF(AA$6&lt;='Inputs and Model Assumptions'!$D$5,'Inputs and Model Assumptions'!$G$24/12,0)</f>
        <v>-10125</v>
      </c>
      <c r="AB20" s="158">
        <f>-1*IF(AB$6&lt;='Inputs and Model Assumptions'!$D$5,'Inputs and Model Assumptions'!$G$24/12,0)</f>
        <v>-10125</v>
      </c>
      <c r="AC20" s="158">
        <f>-1*IF(AC$6&lt;='Inputs and Model Assumptions'!$D$5,'Inputs and Model Assumptions'!$G$24/12,0)</f>
        <v>-10125</v>
      </c>
      <c r="AD20" s="158">
        <f>-1*IF(AD$6&lt;='Inputs and Model Assumptions'!$D$5,'Inputs and Model Assumptions'!$G$24/12,0)</f>
        <v>-10125</v>
      </c>
      <c r="AE20" s="158">
        <f>-1*IF(AE$6&lt;='Inputs and Model Assumptions'!$D$5,'Inputs and Model Assumptions'!$G$24/12,0)</f>
        <v>-10125</v>
      </c>
      <c r="AF20" s="158">
        <f>-1*IF(AF$6&lt;='Inputs and Model Assumptions'!$D$5,'Inputs and Model Assumptions'!$G$24/12,0)</f>
        <v>-10125</v>
      </c>
      <c r="AG20" s="158">
        <f>-1*IF(AG$6&lt;='Inputs and Model Assumptions'!$D$5,'Inputs and Model Assumptions'!$G$24/12,0)</f>
        <v>-10125</v>
      </c>
      <c r="AH20" s="158">
        <f>-1*IF(AH$6&lt;='Inputs and Model Assumptions'!$D$5,'Inputs and Model Assumptions'!$G$24/12,0)</f>
        <v>-10125</v>
      </c>
      <c r="AI20" s="158">
        <f>-1*IF(AI$6&lt;='Inputs and Model Assumptions'!$D$5,'Inputs and Model Assumptions'!$G$24/12,0)</f>
        <v>-10125</v>
      </c>
      <c r="AJ20" s="158">
        <f>-1*IF(AJ$6&lt;='Inputs and Model Assumptions'!$D$5,'Inputs and Model Assumptions'!$G$24/12,0)</f>
        <v>-10125</v>
      </c>
      <c r="AK20" s="158">
        <f>-1*IF(AK$6&lt;='Inputs and Model Assumptions'!$D$5,'Inputs and Model Assumptions'!$G$24/12,0)</f>
        <v>-10125</v>
      </c>
      <c r="AL20" s="158">
        <f>-1*IF(AL$6&lt;='Inputs and Model Assumptions'!$D$5,'Inputs and Model Assumptions'!$G$24/12,0)</f>
        <v>-10125</v>
      </c>
      <c r="AM20" s="158">
        <f>-1*IF(AM$6&lt;='Inputs and Model Assumptions'!$D$5,'Inputs and Model Assumptions'!$G$24/12,0)</f>
        <v>-10125</v>
      </c>
      <c r="AN20" s="158">
        <f>-1*IF(AN$6&lt;='Inputs and Model Assumptions'!$D$5,'Inputs and Model Assumptions'!$G$24/12,0)</f>
        <v>-10125</v>
      </c>
      <c r="AO20" s="158">
        <f>-1*IF(AO$6&lt;='Inputs and Model Assumptions'!$D$5,'Inputs and Model Assumptions'!$G$24/12,0)</f>
        <v>-10125</v>
      </c>
      <c r="AP20" s="158">
        <f>-1*IF(AP$6&lt;='Inputs and Model Assumptions'!$D$5,'Inputs and Model Assumptions'!$G$24/12,0)</f>
        <v>-10125</v>
      </c>
      <c r="AQ20" s="158">
        <f>-1*IF(AQ$6&lt;='Inputs and Model Assumptions'!$D$5,'Inputs and Model Assumptions'!$G$24/12,0)</f>
        <v>-10125</v>
      </c>
      <c r="AR20" s="158">
        <f>-1*IF(AR$6&lt;='Inputs and Model Assumptions'!$D$5,'Inputs and Model Assumptions'!$G$24/12,0)</f>
        <v>-10125</v>
      </c>
      <c r="AS20" s="158">
        <f>-1*IF(AS$6&lt;='Inputs and Model Assumptions'!$D$5,'Inputs and Model Assumptions'!$G$24/12,0)</f>
        <v>-10125</v>
      </c>
      <c r="AT20" s="158">
        <f>-1*IF(AT$6&lt;='Inputs and Model Assumptions'!$D$5,'Inputs and Model Assumptions'!$G$24/12,0)</f>
        <v>-10125</v>
      </c>
      <c r="AU20" s="158">
        <f>-1*IF(AU$6&lt;='Inputs and Model Assumptions'!$D$5,'Inputs and Model Assumptions'!$G$24/12,0)</f>
        <v>-10125</v>
      </c>
      <c r="AV20" s="158">
        <f>-1*IF(AV$6&lt;='Inputs and Model Assumptions'!$D$5,'Inputs and Model Assumptions'!$G$24/12,0)</f>
        <v>-10125</v>
      </c>
      <c r="AW20" s="158">
        <f>-1*IF(AW$6&lt;='Inputs and Model Assumptions'!$D$5,'Inputs and Model Assumptions'!$G$24/12,0)</f>
        <v>-10125</v>
      </c>
      <c r="AX20" s="158">
        <f>-1*IF(AX$6&lt;='Inputs and Model Assumptions'!$D$5,'Inputs and Model Assumptions'!$G$24/12,0)</f>
        <v>-10125</v>
      </c>
      <c r="AY20" s="158">
        <f>-1*IF(AY$6&lt;='Inputs and Model Assumptions'!$D$5,'Inputs and Model Assumptions'!$G$24/12,0)</f>
        <v>-10125</v>
      </c>
      <c r="AZ20" s="158">
        <f>-1*IF(AZ$6&lt;='Inputs and Model Assumptions'!$D$5,'Inputs and Model Assumptions'!$G$24/12,0)</f>
        <v>-10125</v>
      </c>
      <c r="BA20" s="158">
        <f>-1*IF(BA$6&lt;='Inputs and Model Assumptions'!$D$5,'Inputs and Model Assumptions'!$G$24/12,0)</f>
        <v>-10125</v>
      </c>
      <c r="BB20" s="158">
        <f>-1*IF(BB$6&lt;='Inputs and Model Assumptions'!$D$5,'Inputs and Model Assumptions'!$G$24/12,0)</f>
        <v>-10125</v>
      </c>
      <c r="BC20" s="158">
        <f>-1*IF(BC$6&lt;='Inputs and Model Assumptions'!$D$5,'Inputs and Model Assumptions'!$G$24/12,0)</f>
        <v>-10125</v>
      </c>
      <c r="BD20" s="158">
        <f>-1*IF(BD$6&lt;='Inputs and Model Assumptions'!$D$5,'Inputs and Model Assumptions'!$G$24/12,0)</f>
        <v>-10125</v>
      </c>
      <c r="BE20" s="158">
        <f>-1*IF(BE$6&lt;='Inputs and Model Assumptions'!$D$5,'Inputs and Model Assumptions'!$G$24/12,0)</f>
        <v>-10125</v>
      </c>
      <c r="BF20" s="158">
        <f>-1*IF(BF$6&lt;='Inputs and Model Assumptions'!$D$5,'Inputs and Model Assumptions'!$G$24/12,0)</f>
        <v>-10125</v>
      </c>
      <c r="BG20" s="158">
        <f>-1*IF(BG$6&lt;='Inputs and Model Assumptions'!$D$5,'Inputs and Model Assumptions'!$G$24/12,0)</f>
        <v>-10125</v>
      </c>
      <c r="BH20" s="158">
        <f>-1*IF(BH$6&lt;='Inputs and Model Assumptions'!$D$5,'Inputs and Model Assumptions'!$G$24/12,0)</f>
        <v>-10125</v>
      </c>
      <c r="BI20" s="158">
        <f>-1*IF(BI$6&lt;='Inputs and Model Assumptions'!$D$5,'Inputs and Model Assumptions'!$G$24/12,0)</f>
        <v>-10125</v>
      </c>
      <c r="BJ20" s="158">
        <f>-1*IF(BJ$6&lt;='Inputs and Model Assumptions'!$D$5,'Inputs and Model Assumptions'!$G$24/12,0)</f>
        <v>-10125</v>
      </c>
      <c r="BK20" s="158">
        <f>-1*IF(BK$6&lt;='Inputs and Model Assumptions'!$D$5,'Inputs and Model Assumptions'!$G$24/12,0)</f>
        <v>-10125</v>
      </c>
      <c r="BL20" s="158">
        <f>-1*IF(BL$6&lt;='Inputs and Model Assumptions'!$D$5,'Inputs and Model Assumptions'!$G$24/12,0)</f>
        <v>-10125</v>
      </c>
      <c r="BM20" s="158">
        <f>-1*IF(BM$6&lt;='Inputs and Model Assumptions'!$D$5,'Inputs and Model Assumptions'!$G$24/12,0)</f>
        <v>-10125</v>
      </c>
      <c r="BN20" s="158">
        <f>-1*IF(BN$6&lt;='Inputs and Model Assumptions'!$D$5,'Inputs and Model Assumptions'!$G$24/12,0)</f>
        <v>-10125</v>
      </c>
      <c r="BO20" s="158">
        <f>-1*IF(BO$6&lt;='Inputs and Model Assumptions'!$D$5,'Inputs and Model Assumptions'!$G$24/12,0)</f>
        <v>-10125</v>
      </c>
      <c r="BP20" s="158">
        <f>-1*IF(BP$6&lt;='Inputs and Model Assumptions'!$D$5,'Inputs and Model Assumptions'!$G$24/12,0)</f>
        <v>-10125</v>
      </c>
      <c r="BQ20" s="158">
        <f>-1*IF(BQ$6&lt;='Inputs and Model Assumptions'!$D$5,'Inputs and Model Assumptions'!$G$24/12,0)</f>
        <v>-10125</v>
      </c>
      <c r="BR20" s="158">
        <f>-1*IF(BR$6&lt;='Inputs and Model Assumptions'!$D$5,'Inputs and Model Assumptions'!$G$24/12,0)</f>
        <v>-10125</v>
      </c>
      <c r="BS20" s="158">
        <f>-1*IF(BS$6&lt;='Inputs and Model Assumptions'!$D$5,'Inputs and Model Assumptions'!$G$24/12,0)</f>
        <v>-10125</v>
      </c>
      <c r="BT20" s="158">
        <f>-1*IF(BT$6&lt;='Inputs and Model Assumptions'!$D$5,'Inputs and Model Assumptions'!$G$24/12,0)</f>
        <v>-10125</v>
      </c>
      <c r="BU20" s="158">
        <f>-1*IF(BU$6&lt;='Inputs and Model Assumptions'!$D$5,'Inputs and Model Assumptions'!$G$24/12,0)</f>
        <v>-10125</v>
      </c>
      <c r="BV20" s="158">
        <f>-1*IF(BV$6&lt;='Inputs and Model Assumptions'!$D$5,'Inputs and Model Assumptions'!$G$24/12,0)</f>
        <v>-10125</v>
      </c>
      <c r="BW20" s="158">
        <f>-1*IF(BW$6&lt;='Inputs and Model Assumptions'!$D$5,'Inputs and Model Assumptions'!$G$24/12,0)</f>
        <v>-10125</v>
      </c>
      <c r="BX20" s="158">
        <f>-1*IF(BX$6&lt;='Inputs and Model Assumptions'!$D$5,'Inputs and Model Assumptions'!$G$24/12,0)</f>
        <v>-10125</v>
      </c>
      <c r="BY20" s="158">
        <f>-1*IF(BY$6&lt;='Inputs and Model Assumptions'!$D$5,'Inputs and Model Assumptions'!$G$24/12,0)</f>
        <v>-10125</v>
      </c>
      <c r="BZ20" s="158">
        <f>-1*IF(BZ$6&lt;='Inputs and Model Assumptions'!$D$5,'Inputs and Model Assumptions'!$G$24/12,0)</f>
        <v>-10125</v>
      </c>
      <c r="CA20" s="158">
        <f>-1*IF(CA$6&lt;='Inputs and Model Assumptions'!$D$5,'Inputs and Model Assumptions'!$G$24/12,0)</f>
        <v>-10125</v>
      </c>
      <c r="CB20" s="158">
        <f>-1*IF(CB$6&lt;='Inputs and Model Assumptions'!$D$5,'Inputs and Model Assumptions'!$G$24/12,0)</f>
        <v>-10125</v>
      </c>
      <c r="CC20" s="158">
        <f>-1*IF(CC$6&lt;='Inputs and Model Assumptions'!$D$5,'Inputs and Model Assumptions'!$G$24/12,0)</f>
        <v>-10125</v>
      </c>
      <c r="CD20" s="158">
        <f>-1*IF(CD$6&lt;='Inputs and Model Assumptions'!$D$5,'Inputs and Model Assumptions'!$G$24/12,0)</f>
        <v>-10125</v>
      </c>
      <c r="CE20" s="158">
        <f>-1*IF(CE$6&lt;='Inputs and Model Assumptions'!$D$5,'Inputs and Model Assumptions'!$G$24/12,0)</f>
        <v>-10125</v>
      </c>
      <c r="CF20" s="158">
        <f>-1*IF(CF$6&lt;='Inputs and Model Assumptions'!$D$5,'Inputs and Model Assumptions'!$G$24/12,0)</f>
        <v>-10125</v>
      </c>
      <c r="CG20" s="158">
        <f>-1*IF(CG$6&lt;='Inputs and Model Assumptions'!$D$5,'Inputs and Model Assumptions'!$G$24/12,0)</f>
        <v>-10125</v>
      </c>
      <c r="CH20" s="158">
        <f>-1*IF(CH$6&lt;='Inputs and Model Assumptions'!$D$5,'Inputs and Model Assumptions'!$G$24/12,0)</f>
        <v>-10125</v>
      </c>
      <c r="CI20" s="158">
        <f>-1*IF(CI$6&lt;='Inputs and Model Assumptions'!$D$5,'Inputs and Model Assumptions'!$G$24/12,0)</f>
        <v>-10125</v>
      </c>
      <c r="CJ20" s="158">
        <f>-1*IF(CJ$6&lt;='Inputs and Model Assumptions'!$D$5,'Inputs and Model Assumptions'!$G$24/12,0)</f>
        <v>-10125</v>
      </c>
      <c r="CK20" s="158">
        <f>-1*IF(CK$6&lt;='Inputs and Model Assumptions'!$D$5,'Inputs and Model Assumptions'!$G$24/12,0)</f>
        <v>-10125</v>
      </c>
      <c r="CL20" s="158">
        <f>-1*IF(CL$6&lt;='Inputs and Model Assumptions'!$D$5,'Inputs and Model Assumptions'!$G$24/12,0)</f>
        <v>-10125</v>
      </c>
      <c r="CM20" s="158">
        <f>-1*IF(CM$6&lt;='Inputs and Model Assumptions'!$D$5,'Inputs and Model Assumptions'!$G$24/12,0)</f>
        <v>-10125</v>
      </c>
      <c r="CN20" s="158">
        <f>-1*IF(CN$6&lt;='Inputs and Model Assumptions'!$D$5,'Inputs and Model Assumptions'!$G$24/12,0)</f>
        <v>-10125</v>
      </c>
      <c r="CO20" s="158">
        <f>-1*IF(CO$6&lt;='Inputs and Model Assumptions'!$D$5,'Inputs and Model Assumptions'!$G$24/12,0)</f>
        <v>-10125</v>
      </c>
      <c r="CP20" s="158">
        <f>-1*IF(CP$6&lt;='Inputs and Model Assumptions'!$D$5,'Inputs and Model Assumptions'!$G$24/12,0)</f>
        <v>-10125</v>
      </c>
      <c r="CQ20" s="158">
        <f>-1*IF(CQ$6&lt;='Inputs and Model Assumptions'!$D$5,'Inputs and Model Assumptions'!$G$24/12,0)</f>
        <v>-10125</v>
      </c>
      <c r="CR20" s="158">
        <f>-1*IF(CR$6&lt;='Inputs and Model Assumptions'!$D$5,'Inputs and Model Assumptions'!$G$24/12,0)</f>
        <v>-10125</v>
      </c>
      <c r="CS20" s="158">
        <f>-1*IF(CS$6&lt;='Inputs and Model Assumptions'!$D$5,'Inputs and Model Assumptions'!$G$24/12,0)</f>
        <v>-10125</v>
      </c>
      <c r="CT20" s="158">
        <f>-1*IF(CT$6&lt;='Inputs and Model Assumptions'!$D$5,'Inputs and Model Assumptions'!$G$24/12,0)</f>
        <v>-10125</v>
      </c>
      <c r="CU20" s="158">
        <f>-1*IF(CU$6&lt;='Inputs and Model Assumptions'!$D$5,'Inputs and Model Assumptions'!$G$24/12,0)</f>
        <v>-10125</v>
      </c>
      <c r="CV20" s="158">
        <f>-1*IF(CV$6&lt;='Inputs and Model Assumptions'!$D$5,'Inputs and Model Assumptions'!$G$24/12,0)</f>
        <v>-10125</v>
      </c>
      <c r="CW20" s="158">
        <f>-1*IF(CW$6&lt;='Inputs and Model Assumptions'!$D$5,'Inputs and Model Assumptions'!$G$24/12,0)</f>
        <v>-10125</v>
      </c>
      <c r="CX20" s="158">
        <f>-1*IF(CX$6&lt;='Inputs and Model Assumptions'!$D$5,'Inputs and Model Assumptions'!$G$24/12,0)</f>
        <v>-10125</v>
      </c>
      <c r="CY20" s="158">
        <f>-1*IF(CY$6&lt;='Inputs and Model Assumptions'!$D$5,'Inputs and Model Assumptions'!$G$24/12,0)</f>
        <v>-10125</v>
      </c>
      <c r="CZ20" s="158">
        <f>-1*IF(CZ$6&lt;='Inputs and Model Assumptions'!$D$5,'Inputs and Model Assumptions'!$G$24/12,0)</f>
        <v>-10125</v>
      </c>
      <c r="DA20" s="158">
        <f>-1*IF(DA$6&lt;='Inputs and Model Assumptions'!$D$5,'Inputs and Model Assumptions'!$G$24/12,0)</f>
        <v>-10125</v>
      </c>
      <c r="DB20" s="158">
        <f>-1*IF(DB$6&lt;='Inputs and Model Assumptions'!$D$5,'Inputs and Model Assumptions'!$G$24/12,0)</f>
        <v>-10125</v>
      </c>
      <c r="DC20" s="158">
        <f>-1*IF(DC$6&lt;='Inputs and Model Assumptions'!$D$5,'Inputs and Model Assumptions'!$G$24/12,0)</f>
        <v>-10125</v>
      </c>
      <c r="DD20" s="158">
        <f>-1*IF(DD$6&lt;='Inputs and Model Assumptions'!$D$5,'Inputs and Model Assumptions'!$G$24/12,0)</f>
        <v>-10125</v>
      </c>
      <c r="DE20" s="158">
        <f>-1*IF(DE$6&lt;='Inputs and Model Assumptions'!$D$5,'Inputs and Model Assumptions'!$G$24/12,0)</f>
        <v>-10125</v>
      </c>
      <c r="DF20" s="158">
        <f>-1*IF(DF$6&lt;='Inputs and Model Assumptions'!$D$5,'Inputs and Model Assumptions'!$G$24/12,0)</f>
        <v>-10125</v>
      </c>
      <c r="DG20" s="158">
        <f>-1*IF(DG$6&lt;='Inputs and Model Assumptions'!$D$5,'Inputs and Model Assumptions'!$G$24/12,0)</f>
        <v>-10125</v>
      </c>
      <c r="DH20" s="158">
        <f>-1*IF(DH$6&lt;='Inputs and Model Assumptions'!$D$5,'Inputs and Model Assumptions'!$G$24/12,0)</f>
        <v>-10125</v>
      </c>
      <c r="DI20" s="158">
        <f>-1*IF(DI$6&lt;='Inputs and Model Assumptions'!$D$5,'Inputs and Model Assumptions'!$G$24/12,0)</f>
        <v>-10125</v>
      </c>
      <c r="DJ20" s="158">
        <f>-1*IF(DJ$6&lt;='Inputs and Model Assumptions'!$D$5,'Inputs and Model Assumptions'!$G$24/12,0)</f>
        <v>-10125</v>
      </c>
      <c r="DK20" s="158">
        <f>-1*IF(DK$6&lt;='Inputs and Model Assumptions'!$D$5,'Inputs and Model Assumptions'!$G$24/12,0)</f>
        <v>0</v>
      </c>
      <c r="DL20" s="158">
        <f>-1*IF(DL$6&lt;='Inputs and Model Assumptions'!$D$5,'Inputs and Model Assumptions'!$G$24/12,0)</f>
        <v>0</v>
      </c>
      <c r="DM20" s="158">
        <f>-1*IF(DM$6&lt;='Inputs and Model Assumptions'!$D$5,'Inputs and Model Assumptions'!$G$24/12,0)</f>
        <v>0</v>
      </c>
      <c r="DN20" s="158">
        <f>-1*IF(DN$6&lt;='Inputs and Model Assumptions'!$D$5,'Inputs and Model Assumptions'!$G$24/12,0)</f>
        <v>0</v>
      </c>
      <c r="DO20" s="158">
        <f>-1*IF(DO$6&lt;='Inputs and Model Assumptions'!$D$5,'Inputs and Model Assumptions'!$G$24/12,0)</f>
        <v>0</v>
      </c>
      <c r="DP20" s="158">
        <f>-1*IF(DP$6&lt;='Inputs and Model Assumptions'!$D$5,'Inputs and Model Assumptions'!$G$24/12,0)</f>
        <v>0</v>
      </c>
      <c r="DQ20" s="158">
        <f>-1*IF(DQ$6&lt;='Inputs and Model Assumptions'!$D$5,'Inputs and Model Assumptions'!$G$24/12,0)</f>
        <v>0</v>
      </c>
      <c r="DR20" s="158">
        <f>-1*IF(DR$6&lt;='Inputs and Model Assumptions'!$D$5,'Inputs and Model Assumptions'!$G$24/12,0)</f>
        <v>0</v>
      </c>
      <c r="DS20" s="158">
        <f>-1*IF(DS$6&lt;='Inputs and Model Assumptions'!$D$5,'Inputs and Model Assumptions'!$G$24/12,0)</f>
        <v>0</v>
      </c>
      <c r="DT20" s="159">
        <f>-1*IF(DT$6&lt;='Inputs and Model Assumptions'!$D$5,'Inputs and Model Assumptions'!$G$24/12,0)</f>
        <v>0</v>
      </c>
      <c r="DU20" s="144"/>
      <c r="DV20" s="143"/>
      <c r="DW20" s="143"/>
      <c r="DX20" s="143"/>
      <c r="DY20" s="143"/>
      <c r="DZ20" s="143"/>
      <c r="EA20" s="143"/>
      <c r="EB20" s="143"/>
      <c r="EC20" s="143"/>
      <c r="ED20" s="143"/>
      <c r="EE20" s="143"/>
      <c r="EF20" s="143"/>
      <c r="EG20" s="143"/>
      <c r="EH20" s="143"/>
      <c r="EI20" s="143"/>
      <c r="EJ20" s="143"/>
      <c r="EK20" s="143"/>
      <c r="EL20" s="143"/>
      <c r="EM20" s="143"/>
      <c r="EN20" s="143"/>
      <c r="EO20" s="143"/>
      <c r="EP20" s="143"/>
      <c r="EQ20" s="143"/>
      <c r="ER20" s="143"/>
      <c r="ES20" s="143"/>
      <c r="ET20" s="143"/>
      <c r="EU20" s="143"/>
      <c r="EV20" s="143"/>
      <c r="EW20" s="143"/>
      <c r="EX20" s="143"/>
      <c r="EY20" s="143"/>
      <c r="EZ20" s="143"/>
      <c r="FA20" s="143"/>
      <c r="FB20" s="143"/>
      <c r="FC20" s="143"/>
      <c r="FD20" s="143"/>
      <c r="FE20" s="143"/>
      <c r="FF20" s="143"/>
      <c r="FG20" s="143"/>
      <c r="FH20" s="143"/>
      <c r="FI20" s="143"/>
      <c r="FJ20" s="143"/>
    </row>
    <row r="21" spans="1:166" s="141" customFormat="1" ht="15.5" customHeight="1" x14ac:dyDescent="0.2">
      <c r="A21" s="408"/>
      <c r="B21" s="73" t="s">
        <v>22</v>
      </c>
      <c r="C21" s="157">
        <f t="shared" si="20"/>
        <v>-67500</v>
      </c>
      <c r="D21" s="103">
        <v>0</v>
      </c>
      <c r="E21" s="158">
        <f>-1*IF(E$6='Inputs and Model Assumptions'!$D$5,'Inputs and Model Assumptions'!$G$34,0)</f>
        <v>0</v>
      </c>
      <c r="F21" s="158">
        <f>-1*IF(F$6='Inputs and Model Assumptions'!$D$5,'Inputs and Model Assumptions'!$G$34,0)</f>
        <v>0</v>
      </c>
      <c r="G21" s="158">
        <f>-1*IF(G$6='Inputs and Model Assumptions'!$D$5,'Inputs and Model Assumptions'!$G$34,0)</f>
        <v>0</v>
      </c>
      <c r="H21" s="158">
        <f>-1*IF(H$6='Inputs and Model Assumptions'!$D$5,'Inputs and Model Assumptions'!$G$34,0)</f>
        <v>0</v>
      </c>
      <c r="I21" s="158">
        <f>-1*IF(I$6='Inputs and Model Assumptions'!$D$5,'Inputs and Model Assumptions'!$G$34,0)</f>
        <v>0</v>
      </c>
      <c r="J21" s="158">
        <f>-1*IF(J$6='Inputs and Model Assumptions'!$D$5,'Inputs and Model Assumptions'!$G$34,0)</f>
        <v>0</v>
      </c>
      <c r="K21" s="158">
        <f>-1*IF(K$6='Inputs and Model Assumptions'!$D$5,'Inputs and Model Assumptions'!$G$34,0)</f>
        <v>0</v>
      </c>
      <c r="L21" s="158">
        <f>-1*IF(L$6='Inputs and Model Assumptions'!$D$5,'Inputs and Model Assumptions'!$G$34,0)</f>
        <v>0</v>
      </c>
      <c r="M21" s="158">
        <f>-1*IF(M$6='Inputs and Model Assumptions'!$D$5,'Inputs and Model Assumptions'!$G$34,0)</f>
        <v>0</v>
      </c>
      <c r="N21" s="158">
        <f>-1*IF(N$6='Inputs and Model Assumptions'!$D$5,'Inputs and Model Assumptions'!$G$34,0)</f>
        <v>0</v>
      </c>
      <c r="O21" s="158">
        <f>-1*IF(O$6='Inputs and Model Assumptions'!$D$5,'Inputs and Model Assumptions'!$G$34,0)</f>
        <v>0</v>
      </c>
      <c r="P21" s="158">
        <f>-1*IF(P$6='Inputs and Model Assumptions'!$D$5,'Inputs and Model Assumptions'!$G$34,0)</f>
        <v>0</v>
      </c>
      <c r="Q21" s="158">
        <f>-1*IF(Q$6='Inputs and Model Assumptions'!$D$5,'Inputs and Model Assumptions'!$G$34,0)</f>
        <v>0</v>
      </c>
      <c r="R21" s="158">
        <f>-1*IF(R$6='Inputs and Model Assumptions'!$D$5,'Inputs and Model Assumptions'!$G$34,0)</f>
        <v>0</v>
      </c>
      <c r="S21" s="158">
        <f>-1*IF(S$6='Inputs and Model Assumptions'!$D$5,'Inputs and Model Assumptions'!$G$34,0)</f>
        <v>0</v>
      </c>
      <c r="T21" s="158">
        <f>-1*IF(T$6='Inputs and Model Assumptions'!$D$5,'Inputs and Model Assumptions'!$G$34,0)</f>
        <v>0</v>
      </c>
      <c r="U21" s="158">
        <f>-1*IF(U$6='Inputs and Model Assumptions'!$D$5,'Inputs and Model Assumptions'!$G$34,0)</f>
        <v>0</v>
      </c>
      <c r="V21" s="158">
        <f>-1*IF(V$6='Inputs and Model Assumptions'!$D$5,'Inputs and Model Assumptions'!$G$34,0)</f>
        <v>0</v>
      </c>
      <c r="W21" s="158">
        <f>-1*IF(W$6='Inputs and Model Assumptions'!$D$5,'Inputs and Model Assumptions'!$G$34,0)</f>
        <v>0</v>
      </c>
      <c r="X21" s="158">
        <f>-1*IF(X$6='Inputs and Model Assumptions'!$D$5,'Inputs and Model Assumptions'!$G$34,0)</f>
        <v>0</v>
      </c>
      <c r="Y21" s="158">
        <f>-1*IF(Y$6='Inputs and Model Assumptions'!$D$5,'Inputs and Model Assumptions'!$G$34,0)</f>
        <v>0</v>
      </c>
      <c r="Z21" s="158">
        <f>-1*IF(Z$6='Inputs and Model Assumptions'!$D$5,'Inputs and Model Assumptions'!$G$34,0)</f>
        <v>0</v>
      </c>
      <c r="AA21" s="158">
        <f>-1*IF(AA$6='Inputs and Model Assumptions'!$D$5,'Inputs and Model Assumptions'!$G$34,0)</f>
        <v>0</v>
      </c>
      <c r="AB21" s="158">
        <f>-1*IF(AB$6='Inputs and Model Assumptions'!$D$5,'Inputs and Model Assumptions'!$G$34,0)</f>
        <v>0</v>
      </c>
      <c r="AC21" s="158">
        <f>-1*IF(AC$6='Inputs and Model Assumptions'!$D$5,'Inputs and Model Assumptions'!$G$34,0)</f>
        <v>0</v>
      </c>
      <c r="AD21" s="158">
        <f>-1*IF(AD$6='Inputs and Model Assumptions'!$D$5,'Inputs and Model Assumptions'!$G$34,0)</f>
        <v>0</v>
      </c>
      <c r="AE21" s="158">
        <f>-1*IF(AE$6='Inputs and Model Assumptions'!$D$5,'Inputs and Model Assumptions'!$G$34,0)</f>
        <v>0</v>
      </c>
      <c r="AF21" s="158">
        <f>-1*IF(AF$6='Inputs and Model Assumptions'!$D$5,'Inputs and Model Assumptions'!$G$34,0)</f>
        <v>0</v>
      </c>
      <c r="AG21" s="158">
        <f>-1*IF(AG$6='Inputs and Model Assumptions'!$D$5,'Inputs and Model Assumptions'!$G$34,0)</f>
        <v>0</v>
      </c>
      <c r="AH21" s="158">
        <f>-1*IF(AH$6='Inputs and Model Assumptions'!$D$5,'Inputs and Model Assumptions'!$G$34,0)</f>
        <v>0</v>
      </c>
      <c r="AI21" s="158">
        <f>-1*IF(AI$6='Inputs and Model Assumptions'!$D$5,'Inputs and Model Assumptions'!$G$34,0)</f>
        <v>0</v>
      </c>
      <c r="AJ21" s="158">
        <f>-1*IF(AJ$6='Inputs and Model Assumptions'!$D$5,'Inputs and Model Assumptions'!$G$34,0)</f>
        <v>0</v>
      </c>
      <c r="AK21" s="158">
        <f>-1*IF(AK$6='Inputs and Model Assumptions'!$D$5,'Inputs and Model Assumptions'!$G$34,0)</f>
        <v>0</v>
      </c>
      <c r="AL21" s="158">
        <f>-1*IF(AL$6='Inputs and Model Assumptions'!$D$5,'Inputs and Model Assumptions'!$G$34,0)</f>
        <v>0</v>
      </c>
      <c r="AM21" s="158">
        <f>-1*IF(AM$6='Inputs and Model Assumptions'!$D$5,'Inputs and Model Assumptions'!$G$34,0)</f>
        <v>0</v>
      </c>
      <c r="AN21" s="158">
        <f>-1*IF(AN$6='Inputs and Model Assumptions'!$D$5,'Inputs and Model Assumptions'!$G$34,0)</f>
        <v>0</v>
      </c>
      <c r="AO21" s="158">
        <f>-1*IF(AO$6='Inputs and Model Assumptions'!$D$5,'Inputs and Model Assumptions'!$G$34,0)</f>
        <v>0</v>
      </c>
      <c r="AP21" s="158">
        <f>-1*IF(AP$6='Inputs and Model Assumptions'!$D$5,'Inputs and Model Assumptions'!$G$34,0)</f>
        <v>0</v>
      </c>
      <c r="AQ21" s="158">
        <f>-1*IF(AQ$6='Inputs and Model Assumptions'!$D$5,'Inputs and Model Assumptions'!$G$34,0)</f>
        <v>0</v>
      </c>
      <c r="AR21" s="158">
        <f>-1*IF(AR$6='Inputs and Model Assumptions'!$D$5,'Inputs and Model Assumptions'!$G$34,0)</f>
        <v>0</v>
      </c>
      <c r="AS21" s="158">
        <f>-1*IF(AS$6='Inputs and Model Assumptions'!$D$5,'Inputs and Model Assumptions'!$G$34,0)</f>
        <v>0</v>
      </c>
      <c r="AT21" s="158">
        <f>-1*IF(AT$6='Inputs and Model Assumptions'!$D$5,'Inputs and Model Assumptions'!$G$34,0)</f>
        <v>0</v>
      </c>
      <c r="AU21" s="158">
        <f>-1*IF(AU$6='Inputs and Model Assumptions'!$D$5,'Inputs and Model Assumptions'!$G$34,0)</f>
        <v>0</v>
      </c>
      <c r="AV21" s="158">
        <f>-1*IF(AV$6='Inputs and Model Assumptions'!$D$5,'Inputs and Model Assumptions'!$G$34,0)</f>
        <v>0</v>
      </c>
      <c r="AW21" s="158">
        <f>-1*IF(AW$6='Inputs and Model Assumptions'!$D$5,'Inputs and Model Assumptions'!$G$34,0)</f>
        <v>0</v>
      </c>
      <c r="AX21" s="158">
        <f>-1*IF(AX$6='Inputs and Model Assumptions'!$D$5,'Inputs and Model Assumptions'!$G$34,0)</f>
        <v>0</v>
      </c>
      <c r="AY21" s="158">
        <f>-1*IF(AY$6='Inputs and Model Assumptions'!$D$5,'Inputs and Model Assumptions'!$G$34,0)</f>
        <v>0</v>
      </c>
      <c r="AZ21" s="158">
        <f>-1*IF(AZ$6='Inputs and Model Assumptions'!$D$5,'Inputs and Model Assumptions'!$G$34,0)</f>
        <v>0</v>
      </c>
      <c r="BA21" s="158">
        <f>-1*IF(BA$6='Inputs and Model Assumptions'!$D$5,'Inputs and Model Assumptions'!$G$34,0)</f>
        <v>0</v>
      </c>
      <c r="BB21" s="158">
        <f>-1*IF(BB$6='Inputs and Model Assumptions'!$D$5,'Inputs and Model Assumptions'!$G$34,0)</f>
        <v>0</v>
      </c>
      <c r="BC21" s="158">
        <f>-1*IF(BC$6='Inputs and Model Assumptions'!$D$5,'Inputs and Model Assumptions'!$G$34,0)</f>
        <v>0</v>
      </c>
      <c r="BD21" s="158">
        <f>-1*IF(BD$6='Inputs and Model Assumptions'!$D$5,'Inputs and Model Assumptions'!$G$34,0)</f>
        <v>0</v>
      </c>
      <c r="BE21" s="158">
        <f>-1*IF(BE$6='Inputs and Model Assumptions'!$D$5,'Inputs and Model Assumptions'!$G$34,0)</f>
        <v>0</v>
      </c>
      <c r="BF21" s="158">
        <f>-1*IF(BF$6='Inputs and Model Assumptions'!$D$5,'Inputs and Model Assumptions'!$G$34,0)</f>
        <v>0</v>
      </c>
      <c r="BG21" s="158">
        <f>-1*IF(BG$6='Inputs and Model Assumptions'!$D$5,'Inputs and Model Assumptions'!$G$34,0)</f>
        <v>0</v>
      </c>
      <c r="BH21" s="158">
        <f>-1*IF(BH$6='Inputs and Model Assumptions'!$D$5,'Inputs and Model Assumptions'!$G$34,0)</f>
        <v>0</v>
      </c>
      <c r="BI21" s="158">
        <f>-1*IF(BI$6='Inputs and Model Assumptions'!$D$5,'Inputs and Model Assumptions'!$G$34,0)</f>
        <v>0</v>
      </c>
      <c r="BJ21" s="158">
        <f>-1*IF(BJ$6='Inputs and Model Assumptions'!$D$5,'Inputs and Model Assumptions'!$G$34,0)</f>
        <v>0</v>
      </c>
      <c r="BK21" s="158">
        <f>-1*IF(BK$6='Inputs and Model Assumptions'!$D$5,'Inputs and Model Assumptions'!$G$34,0)</f>
        <v>0</v>
      </c>
      <c r="BL21" s="158">
        <f>-1*IF(BL$6='Inputs and Model Assumptions'!$D$5,'Inputs and Model Assumptions'!$G$34,0)</f>
        <v>0</v>
      </c>
      <c r="BM21" s="158">
        <f>-1*IF(BM$6='Inputs and Model Assumptions'!$D$5,'Inputs and Model Assumptions'!$G$34,0)</f>
        <v>0</v>
      </c>
      <c r="BN21" s="158">
        <f>-1*IF(BN$6='Inputs and Model Assumptions'!$D$5,'Inputs and Model Assumptions'!$G$34,0)</f>
        <v>0</v>
      </c>
      <c r="BO21" s="158">
        <f>-1*IF(BO$6='Inputs and Model Assumptions'!$D$5,'Inputs and Model Assumptions'!$G$34,0)</f>
        <v>0</v>
      </c>
      <c r="BP21" s="158">
        <f>-1*IF(BP$6='Inputs and Model Assumptions'!$D$5,'Inputs and Model Assumptions'!$G$34,0)</f>
        <v>0</v>
      </c>
      <c r="BQ21" s="158">
        <f>-1*IF(BQ$6='Inputs and Model Assumptions'!$D$5,'Inputs and Model Assumptions'!$G$34,0)</f>
        <v>0</v>
      </c>
      <c r="BR21" s="158">
        <f>-1*IF(BR$6='Inputs and Model Assumptions'!$D$5,'Inputs and Model Assumptions'!$G$34,0)</f>
        <v>0</v>
      </c>
      <c r="BS21" s="158">
        <f>-1*IF(BS$6='Inputs and Model Assumptions'!$D$5,'Inputs and Model Assumptions'!$G$34,0)</f>
        <v>0</v>
      </c>
      <c r="BT21" s="158">
        <f>-1*IF(BT$6='Inputs and Model Assumptions'!$D$5,'Inputs and Model Assumptions'!$G$34,0)</f>
        <v>0</v>
      </c>
      <c r="BU21" s="158">
        <f>-1*IF(BU$6='Inputs and Model Assumptions'!$D$5,'Inputs and Model Assumptions'!$G$34,0)</f>
        <v>0</v>
      </c>
      <c r="BV21" s="158">
        <f>-1*IF(BV$6='Inputs and Model Assumptions'!$D$5,'Inputs and Model Assumptions'!$G$34,0)</f>
        <v>0</v>
      </c>
      <c r="BW21" s="158">
        <f>-1*IF(BW$6='Inputs and Model Assumptions'!$D$5,'Inputs and Model Assumptions'!$G$34,0)</f>
        <v>0</v>
      </c>
      <c r="BX21" s="158">
        <f>-1*IF(BX$6='Inputs and Model Assumptions'!$D$5,'Inputs and Model Assumptions'!$G$34,0)</f>
        <v>0</v>
      </c>
      <c r="BY21" s="158">
        <f>-1*IF(BY$6='Inputs and Model Assumptions'!$D$5,'Inputs and Model Assumptions'!$G$34,0)</f>
        <v>0</v>
      </c>
      <c r="BZ21" s="158">
        <f>-1*IF(BZ$6='Inputs and Model Assumptions'!$D$5,'Inputs and Model Assumptions'!$G$34,0)</f>
        <v>0</v>
      </c>
      <c r="CA21" s="158">
        <f>-1*IF(CA$6='Inputs and Model Assumptions'!$D$5,'Inputs and Model Assumptions'!$G$34,0)</f>
        <v>0</v>
      </c>
      <c r="CB21" s="158">
        <f>-1*IF(CB$6='Inputs and Model Assumptions'!$D$5,'Inputs and Model Assumptions'!$G$34,0)</f>
        <v>0</v>
      </c>
      <c r="CC21" s="158">
        <f>-1*IF(CC$6='Inputs and Model Assumptions'!$D$5,'Inputs and Model Assumptions'!$G$34,0)</f>
        <v>0</v>
      </c>
      <c r="CD21" s="158">
        <f>-1*IF(CD$6='Inputs and Model Assumptions'!$D$5,'Inputs and Model Assumptions'!$G$34,0)</f>
        <v>0</v>
      </c>
      <c r="CE21" s="158">
        <f>-1*IF(CE$6='Inputs and Model Assumptions'!$D$5,'Inputs and Model Assumptions'!$G$34,0)</f>
        <v>0</v>
      </c>
      <c r="CF21" s="158">
        <f>-1*IF(CF$6='Inputs and Model Assumptions'!$D$5,'Inputs and Model Assumptions'!$G$34,0)</f>
        <v>0</v>
      </c>
      <c r="CG21" s="158">
        <f>-1*IF(CG$6='Inputs and Model Assumptions'!$D$5,'Inputs and Model Assumptions'!$G$34,0)</f>
        <v>0</v>
      </c>
      <c r="CH21" s="158">
        <f>-1*IF(CH$6='Inputs and Model Assumptions'!$D$5,'Inputs and Model Assumptions'!$G$34,0)</f>
        <v>0</v>
      </c>
      <c r="CI21" s="158">
        <f>-1*IF(CI$6='Inputs and Model Assumptions'!$D$5,'Inputs and Model Assumptions'!$G$34,0)</f>
        <v>0</v>
      </c>
      <c r="CJ21" s="158">
        <f>-1*IF(CJ$6='Inputs and Model Assumptions'!$D$5,'Inputs and Model Assumptions'!$G$34,0)</f>
        <v>0</v>
      </c>
      <c r="CK21" s="158">
        <f>-1*IF(CK$6='Inputs and Model Assumptions'!$D$5,'Inputs and Model Assumptions'!$G$34,0)</f>
        <v>0</v>
      </c>
      <c r="CL21" s="158">
        <f>-1*IF(CL$6='Inputs and Model Assumptions'!$D$5,'Inputs and Model Assumptions'!$G$34,0)</f>
        <v>0</v>
      </c>
      <c r="CM21" s="158">
        <f>-1*IF(CM$6='Inputs and Model Assumptions'!$D$5,'Inputs and Model Assumptions'!$G$34,0)</f>
        <v>0</v>
      </c>
      <c r="CN21" s="158">
        <f>-1*IF(CN$6='Inputs and Model Assumptions'!$D$5,'Inputs and Model Assumptions'!$G$34,0)</f>
        <v>0</v>
      </c>
      <c r="CO21" s="158">
        <f>-1*IF(CO$6='Inputs and Model Assumptions'!$D$5,'Inputs and Model Assumptions'!$G$34,0)</f>
        <v>0</v>
      </c>
      <c r="CP21" s="158">
        <f>-1*IF(CP$6='Inputs and Model Assumptions'!$D$5,'Inputs and Model Assumptions'!$G$34,0)</f>
        <v>0</v>
      </c>
      <c r="CQ21" s="158">
        <f>-1*IF(CQ$6='Inputs and Model Assumptions'!$D$5,'Inputs and Model Assumptions'!$G$34,0)</f>
        <v>0</v>
      </c>
      <c r="CR21" s="158">
        <f>-1*IF(CR$6='Inputs and Model Assumptions'!$D$5,'Inputs and Model Assumptions'!$G$34,0)</f>
        <v>0</v>
      </c>
      <c r="CS21" s="158">
        <f>-1*IF(CS$6='Inputs and Model Assumptions'!$D$5,'Inputs and Model Assumptions'!$G$34,0)</f>
        <v>0</v>
      </c>
      <c r="CT21" s="158">
        <f>-1*IF(CT$6='Inputs and Model Assumptions'!$D$5,'Inputs and Model Assumptions'!$G$34,0)</f>
        <v>0</v>
      </c>
      <c r="CU21" s="158">
        <f>-1*IF(CU$6='Inputs and Model Assumptions'!$D$5,'Inputs and Model Assumptions'!$G$34,0)</f>
        <v>0</v>
      </c>
      <c r="CV21" s="158">
        <f>-1*IF(CV$6='Inputs and Model Assumptions'!$D$5,'Inputs and Model Assumptions'!$G$34,0)</f>
        <v>0</v>
      </c>
      <c r="CW21" s="158">
        <f>-1*IF(CW$6='Inputs and Model Assumptions'!$D$5,'Inputs and Model Assumptions'!$G$34,0)</f>
        <v>0</v>
      </c>
      <c r="CX21" s="158">
        <f>-1*IF(CX$6='Inputs and Model Assumptions'!$D$5,'Inputs and Model Assumptions'!$G$34,0)</f>
        <v>0</v>
      </c>
      <c r="CY21" s="158">
        <f>-1*IF(CY$6='Inputs and Model Assumptions'!$D$5,'Inputs and Model Assumptions'!$G$34,0)</f>
        <v>0</v>
      </c>
      <c r="CZ21" s="158">
        <f>-1*IF(CZ$6='Inputs and Model Assumptions'!$D$5,'Inputs and Model Assumptions'!$G$34,0)</f>
        <v>0</v>
      </c>
      <c r="DA21" s="158">
        <f>-1*IF(DA$6='Inputs and Model Assumptions'!$D$5,'Inputs and Model Assumptions'!$G$34,0)</f>
        <v>0</v>
      </c>
      <c r="DB21" s="158">
        <f>-1*IF(DB$6='Inputs and Model Assumptions'!$D$5,'Inputs and Model Assumptions'!$G$34,0)</f>
        <v>0</v>
      </c>
      <c r="DC21" s="158">
        <f>-1*IF(DC$6='Inputs and Model Assumptions'!$D$5,'Inputs and Model Assumptions'!$G$34,0)</f>
        <v>0</v>
      </c>
      <c r="DD21" s="158">
        <f>-1*IF(DD$6='Inputs and Model Assumptions'!$D$5,'Inputs and Model Assumptions'!$G$34,0)</f>
        <v>0</v>
      </c>
      <c r="DE21" s="158">
        <f>-1*IF(DE$6='Inputs and Model Assumptions'!$D$5,'Inputs and Model Assumptions'!$G$34,0)</f>
        <v>0</v>
      </c>
      <c r="DF21" s="158">
        <f>-1*IF(DF$6='Inputs and Model Assumptions'!$D$5,'Inputs and Model Assumptions'!$G$34,0)</f>
        <v>0</v>
      </c>
      <c r="DG21" s="158">
        <f>-1*IF(DG$6='Inputs and Model Assumptions'!$D$5,'Inputs and Model Assumptions'!$G$34,0)</f>
        <v>0</v>
      </c>
      <c r="DH21" s="158">
        <f>-1*IF(DH$6='Inputs and Model Assumptions'!$D$5,'Inputs and Model Assumptions'!$G$34,0)</f>
        <v>0</v>
      </c>
      <c r="DI21" s="158">
        <f>-1*IF(DI$6='Inputs and Model Assumptions'!$D$5,'Inputs and Model Assumptions'!$G$34,0)</f>
        <v>0</v>
      </c>
      <c r="DJ21" s="158">
        <f>-1*IF(DJ$6='Inputs and Model Assumptions'!$D$5,'Inputs and Model Assumptions'!$G$34,0)</f>
        <v>-67500</v>
      </c>
      <c r="DK21" s="158">
        <f>-1*IF(DK$6='Inputs and Model Assumptions'!$D$5,'Inputs and Model Assumptions'!$G$34,0)</f>
        <v>0</v>
      </c>
      <c r="DL21" s="158">
        <f>-1*IF(DL$6='Inputs and Model Assumptions'!$D$5,'Inputs and Model Assumptions'!$G$34,0)</f>
        <v>0</v>
      </c>
      <c r="DM21" s="158">
        <f>-1*IF(DM$6='Inputs and Model Assumptions'!$D$5,'Inputs and Model Assumptions'!$G$34,0)</f>
        <v>0</v>
      </c>
      <c r="DN21" s="158">
        <f>-1*IF(DN$6='Inputs and Model Assumptions'!$D$5,'Inputs and Model Assumptions'!$G$34,0)</f>
        <v>0</v>
      </c>
      <c r="DO21" s="158">
        <f>-1*IF(DO$6='Inputs and Model Assumptions'!$D$5,'Inputs and Model Assumptions'!$G$34,0)</f>
        <v>0</v>
      </c>
      <c r="DP21" s="158">
        <f>-1*IF(DP$6='Inputs and Model Assumptions'!$D$5,'Inputs and Model Assumptions'!$G$34,0)</f>
        <v>0</v>
      </c>
      <c r="DQ21" s="158">
        <f>-1*IF(DQ$6='Inputs and Model Assumptions'!$D$5,'Inputs and Model Assumptions'!$G$34,0)</f>
        <v>0</v>
      </c>
      <c r="DR21" s="158">
        <f>-1*IF(DR$6='Inputs and Model Assumptions'!$D$5,'Inputs and Model Assumptions'!$G$34,0)</f>
        <v>0</v>
      </c>
      <c r="DS21" s="158">
        <f>-1*IF(DS$6='Inputs and Model Assumptions'!$D$5,'Inputs and Model Assumptions'!$G$34,0)</f>
        <v>0</v>
      </c>
      <c r="DT21" s="159">
        <f>-1*IF(DT$6='Inputs and Model Assumptions'!$D$5,'Inputs and Model Assumptions'!$G$34,0)</f>
        <v>0</v>
      </c>
      <c r="DU21" s="144"/>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row>
    <row r="22" spans="1:166" s="141" customFormat="1" ht="15.5" customHeight="1" thickBot="1" x14ac:dyDescent="0.25">
      <c r="A22" s="408"/>
      <c r="B22" s="72" t="s">
        <v>49</v>
      </c>
      <c r="C22" s="157">
        <f t="shared" si="20"/>
        <v>-4469819.2000000076</v>
      </c>
      <c r="D22" s="103">
        <v>0</v>
      </c>
      <c r="E22" s="158">
        <f>-IF(E$6&lt;='Inputs and Model Assumptions'!$D$5,('Inputs and Model Assumptions'!$E$62/12),0)</f>
        <v>-40634.719999999994</v>
      </c>
      <c r="F22" s="158">
        <f>-IF(F$6&lt;='Inputs and Model Assumptions'!$D$5,('Inputs and Model Assumptions'!$E$62/12),0)</f>
        <v>-40634.719999999994</v>
      </c>
      <c r="G22" s="158">
        <f>-IF(G$6&lt;='Inputs and Model Assumptions'!$D$5,('Inputs and Model Assumptions'!$E$62/12),0)</f>
        <v>-40634.719999999994</v>
      </c>
      <c r="H22" s="158">
        <f>-IF(H$6&lt;='Inputs and Model Assumptions'!$D$5,('Inputs and Model Assumptions'!$E$62/12),0)</f>
        <v>-40634.719999999994</v>
      </c>
      <c r="I22" s="158">
        <f>-IF(I$6&lt;='Inputs and Model Assumptions'!$D$5,('Inputs and Model Assumptions'!$E$62/12),0)</f>
        <v>-40634.719999999994</v>
      </c>
      <c r="J22" s="158">
        <f>-IF(J$6&lt;='Inputs and Model Assumptions'!$D$5,('Inputs and Model Assumptions'!$E$62/12),0)</f>
        <v>-40634.719999999994</v>
      </c>
      <c r="K22" s="158">
        <f>-IF(K$6&lt;='Inputs and Model Assumptions'!$D$5,('Inputs and Model Assumptions'!$E$62/12),0)</f>
        <v>-40634.719999999994</v>
      </c>
      <c r="L22" s="158">
        <f>-IF(L$6&lt;='Inputs and Model Assumptions'!$D$5,('Inputs and Model Assumptions'!$E$62/12),0)</f>
        <v>-40634.719999999994</v>
      </c>
      <c r="M22" s="158">
        <f>-IF(M$6&lt;='Inputs and Model Assumptions'!$D$5,('Inputs and Model Assumptions'!$E$62/12),0)</f>
        <v>-40634.719999999994</v>
      </c>
      <c r="N22" s="158">
        <f>-IF(N$6&lt;='Inputs and Model Assumptions'!$D$5,('Inputs and Model Assumptions'!$E$62/12),0)</f>
        <v>-40634.719999999994</v>
      </c>
      <c r="O22" s="158">
        <f>-IF(O$6&lt;='Inputs and Model Assumptions'!$D$5,('Inputs and Model Assumptions'!$E$62/12),0)</f>
        <v>-40634.719999999994</v>
      </c>
      <c r="P22" s="158">
        <f>-IF(P$6&lt;='Inputs and Model Assumptions'!$D$5,('Inputs and Model Assumptions'!$E$62/12),0)</f>
        <v>-40634.719999999994</v>
      </c>
      <c r="Q22" s="158">
        <f>-IF(Q$6&lt;='Inputs and Model Assumptions'!$D$5,('Inputs and Model Assumptions'!$E$62/12),0)</f>
        <v>-40634.719999999994</v>
      </c>
      <c r="R22" s="158">
        <f>-IF(R$6&lt;='Inputs and Model Assumptions'!$D$5,('Inputs and Model Assumptions'!$E$62/12),0)</f>
        <v>-40634.719999999994</v>
      </c>
      <c r="S22" s="158">
        <f>-IF(S$6&lt;='Inputs and Model Assumptions'!$D$5,('Inputs and Model Assumptions'!$E$62/12),0)</f>
        <v>-40634.719999999994</v>
      </c>
      <c r="T22" s="158">
        <f>-IF(T$6&lt;='Inputs and Model Assumptions'!$D$5,('Inputs and Model Assumptions'!$E$62/12),0)</f>
        <v>-40634.719999999994</v>
      </c>
      <c r="U22" s="158">
        <f>-IF(U$6&lt;='Inputs and Model Assumptions'!$D$5,('Inputs and Model Assumptions'!$E$62/12),0)</f>
        <v>-40634.719999999994</v>
      </c>
      <c r="V22" s="158">
        <f>-IF(V$6&lt;='Inputs and Model Assumptions'!$D$5,('Inputs and Model Assumptions'!$E$62/12),0)</f>
        <v>-40634.719999999994</v>
      </c>
      <c r="W22" s="158">
        <f>-IF(W$6&lt;='Inputs and Model Assumptions'!$D$5,('Inputs and Model Assumptions'!$E$62/12),0)</f>
        <v>-40634.719999999994</v>
      </c>
      <c r="X22" s="158">
        <f>-IF(X$6&lt;='Inputs and Model Assumptions'!$D$5,('Inputs and Model Assumptions'!$E$62/12),0)</f>
        <v>-40634.719999999994</v>
      </c>
      <c r="Y22" s="158">
        <f>-IF(Y$6&lt;='Inputs and Model Assumptions'!$D$5,('Inputs and Model Assumptions'!$E$62/12),0)</f>
        <v>-40634.719999999994</v>
      </c>
      <c r="Z22" s="158">
        <f>-IF(Z$6&lt;='Inputs and Model Assumptions'!$D$5,('Inputs and Model Assumptions'!$E$62/12),0)</f>
        <v>-40634.719999999994</v>
      </c>
      <c r="AA22" s="158">
        <f>-IF(AA$6&lt;='Inputs and Model Assumptions'!$D$5,('Inputs and Model Assumptions'!$E$62/12),0)</f>
        <v>-40634.719999999994</v>
      </c>
      <c r="AB22" s="158">
        <f>-IF(AB$6&lt;='Inputs and Model Assumptions'!$D$5,('Inputs and Model Assumptions'!$E$62/12),0)</f>
        <v>-40634.719999999994</v>
      </c>
      <c r="AC22" s="158">
        <f>-IF(AC$6&lt;='Inputs and Model Assumptions'!$D$5,('Inputs and Model Assumptions'!$E$62/12),0)</f>
        <v>-40634.719999999994</v>
      </c>
      <c r="AD22" s="158">
        <f>-IF(AD$6&lt;='Inputs and Model Assumptions'!$D$5,('Inputs and Model Assumptions'!$E$62/12),0)</f>
        <v>-40634.719999999994</v>
      </c>
      <c r="AE22" s="158">
        <f>-IF(AE$6&lt;='Inputs and Model Assumptions'!$D$5,('Inputs and Model Assumptions'!$E$62/12),0)</f>
        <v>-40634.719999999994</v>
      </c>
      <c r="AF22" s="158">
        <f>-IF(AF$6&lt;='Inputs and Model Assumptions'!$D$5,('Inputs and Model Assumptions'!$E$62/12),0)</f>
        <v>-40634.719999999994</v>
      </c>
      <c r="AG22" s="158">
        <f>-IF(AG$6&lt;='Inputs and Model Assumptions'!$D$5,('Inputs and Model Assumptions'!$E$62/12),0)</f>
        <v>-40634.719999999994</v>
      </c>
      <c r="AH22" s="158">
        <f>-IF(AH$6&lt;='Inputs and Model Assumptions'!$D$5,('Inputs and Model Assumptions'!$E$62/12),0)</f>
        <v>-40634.719999999994</v>
      </c>
      <c r="AI22" s="158">
        <f>-IF(AI$6&lt;='Inputs and Model Assumptions'!$D$5,('Inputs and Model Assumptions'!$E$62/12),0)</f>
        <v>-40634.719999999994</v>
      </c>
      <c r="AJ22" s="158">
        <f>-IF(AJ$6&lt;='Inputs and Model Assumptions'!$D$5,('Inputs and Model Assumptions'!$E$62/12),0)</f>
        <v>-40634.719999999994</v>
      </c>
      <c r="AK22" s="158">
        <f>-IF(AK$6&lt;='Inputs and Model Assumptions'!$D$5,('Inputs and Model Assumptions'!$E$62/12),0)</f>
        <v>-40634.719999999994</v>
      </c>
      <c r="AL22" s="158">
        <f>-IF(AL$6&lt;='Inputs and Model Assumptions'!$D$5,('Inputs and Model Assumptions'!$E$62/12),0)</f>
        <v>-40634.719999999994</v>
      </c>
      <c r="AM22" s="158">
        <f>-IF(AM$6&lt;='Inputs and Model Assumptions'!$D$5,('Inputs and Model Assumptions'!$E$62/12),0)</f>
        <v>-40634.719999999994</v>
      </c>
      <c r="AN22" s="158">
        <f>-IF(AN$6&lt;='Inputs and Model Assumptions'!$D$5,('Inputs and Model Assumptions'!$E$62/12),0)</f>
        <v>-40634.719999999994</v>
      </c>
      <c r="AO22" s="158">
        <f>-IF(AO$6&lt;='Inputs and Model Assumptions'!$D$5,('Inputs and Model Assumptions'!$E$62/12),0)</f>
        <v>-40634.719999999994</v>
      </c>
      <c r="AP22" s="158">
        <f>-IF(AP$6&lt;='Inputs and Model Assumptions'!$D$5,('Inputs and Model Assumptions'!$E$62/12),0)</f>
        <v>-40634.719999999994</v>
      </c>
      <c r="AQ22" s="158">
        <f>-IF(AQ$6&lt;='Inputs and Model Assumptions'!$D$5,('Inputs and Model Assumptions'!$E$62/12),0)</f>
        <v>-40634.719999999994</v>
      </c>
      <c r="AR22" s="158">
        <f>-IF(AR$6&lt;='Inputs and Model Assumptions'!$D$5,('Inputs and Model Assumptions'!$E$62/12),0)</f>
        <v>-40634.719999999994</v>
      </c>
      <c r="AS22" s="158">
        <f>-IF(AS$6&lt;='Inputs and Model Assumptions'!$D$5,('Inputs and Model Assumptions'!$E$62/12),0)</f>
        <v>-40634.719999999994</v>
      </c>
      <c r="AT22" s="158">
        <f>-IF(AT$6&lt;='Inputs and Model Assumptions'!$D$5,('Inputs and Model Assumptions'!$E$62/12),0)</f>
        <v>-40634.719999999994</v>
      </c>
      <c r="AU22" s="158">
        <f>-IF(AU$6&lt;='Inputs and Model Assumptions'!$D$5,('Inputs and Model Assumptions'!$E$62/12),0)</f>
        <v>-40634.719999999994</v>
      </c>
      <c r="AV22" s="158">
        <f>-IF(AV$6&lt;='Inputs and Model Assumptions'!$D$5,('Inputs and Model Assumptions'!$E$62/12),0)</f>
        <v>-40634.719999999994</v>
      </c>
      <c r="AW22" s="158">
        <f>-IF(AW$6&lt;='Inputs and Model Assumptions'!$D$5,('Inputs and Model Assumptions'!$E$62/12),0)</f>
        <v>-40634.719999999994</v>
      </c>
      <c r="AX22" s="158">
        <f>-IF(AX$6&lt;='Inputs and Model Assumptions'!$D$5,('Inputs and Model Assumptions'!$E$62/12),0)</f>
        <v>-40634.719999999994</v>
      </c>
      <c r="AY22" s="158">
        <f>-IF(AY$6&lt;='Inputs and Model Assumptions'!$D$5,('Inputs and Model Assumptions'!$E$62/12),0)</f>
        <v>-40634.719999999994</v>
      </c>
      <c r="AZ22" s="158">
        <f>-IF(AZ$6&lt;='Inputs and Model Assumptions'!$D$5,('Inputs and Model Assumptions'!$E$62/12),0)</f>
        <v>-40634.719999999994</v>
      </c>
      <c r="BA22" s="158">
        <f>-IF(BA$6&lt;='Inputs and Model Assumptions'!$D$5,('Inputs and Model Assumptions'!$E$62/12),0)</f>
        <v>-40634.719999999994</v>
      </c>
      <c r="BB22" s="158">
        <f>-IF(BB$6&lt;='Inputs and Model Assumptions'!$D$5,('Inputs and Model Assumptions'!$E$62/12),0)</f>
        <v>-40634.719999999994</v>
      </c>
      <c r="BC22" s="158">
        <f>-IF(BC$6&lt;='Inputs and Model Assumptions'!$D$5,('Inputs and Model Assumptions'!$E$62/12),0)</f>
        <v>-40634.719999999994</v>
      </c>
      <c r="BD22" s="158">
        <f>-IF(BD$6&lt;='Inputs and Model Assumptions'!$D$5,('Inputs and Model Assumptions'!$E$62/12),0)</f>
        <v>-40634.719999999994</v>
      </c>
      <c r="BE22" s="158">
        <f>-IF(BE$6&lt;='Inputs and Model Assumptions'!$D$5,('Inputs and Model Assumptions'!$E$62/12),0)</f>
        <v>-40634.719999999994</v>
      </c>
      <c r="BF22" s="158">
        <f>-IF(BF$6&lt;='Inputs and Model Assumptions'!$D$5,('Inputs and Model Assumptions'!$E$62/12),0)</f>
        <v>-40634.719999999994</v>
      </c>
      <c r="BG22" s="158">
        <f>-IF(BG$6&lt;='Inputs and Model Assumptions'!$D$5,('Inputs and Model Assumptions'!$E$62/12),0)</f>
        <v>-40634.719999999994</v>
      </c>
      <c r="BH22" s="158">
        <f>-IF(BH$6&lt;='Inputs and Model Assumptions'!$D$5,('Inputs and Model Assumptions'!$E$62/12),0)</f>
        <v>-40634.719999999994</v>
      </c>
      <c r="BI22" s="158">
        <f>-IF(BI$6&lt;='Inputs and Model Assumptions'!$D$5,('Inputs and Model Assumptions'!$E$62/12),0)</f>
        <v>-40634.719999999994</v>
      </c>
      <c r="BJ22" s="158">
        <f>-IF(BJ$6&lt;='Inputs and Model Assumptions'!$D$5,('Inputs and Model Assumptions'!$E$62/12),0)</f>
        <v>-40634.719999999994</v>
      </c>
      <c r="BK22" s="158">
        <f>-IF(BK$6&lt;='Inputs and Model Assumptions'!$D$5,('Inputs and Model Assumptions'!$E$62/12),0)</f>
        <v>-40634.719999999994</v>
      </c>
      <c r="BL22" s="158">
        <f>-IF(BL$6&lt;='Inputs and Model Assumptions'!$D$5,('Inputs and Model Assumptions'!$E$62/12),0)</f>
        <v>-40634.719999999994</v>
      </c>
      <c r="BM22" s="158">
        <f>-IF(BM$6&lt;='Inputs and Model Assumptions'!$D$5,('Inputs and Model Assumptions'!$E$62/12),0)</f>
        <v>-40634.719999999994</v>
      </c>
      <c r="BN22" s="158">
        <f>-IF(BN$6&lt;='Inputs and Model Assumptions'!$D$5,('Inputs and Model Assumptions'!$E$62/12),0)</f>
        <v>-40634.719999999994</v>
      </c>
      <c r="BO22" s="158">
        <f>-IF(BO$6&lt;='Inputs and Model Assumptions'!$D$5,('Inputs and Model Assumptions'!$E$62/12),0)</f>
        <v>-40634.719999999994</v>
      </c>
      <c r="BP22" s="158">
        <f>-IF(BP$6&lt;='Inputs and Model Assumptions'!$D$5,('Inputs and Model Assumptions'!$E$62/12),0)</f>
        <v>-40634.719999999994</v>
      </c>
      <c r="BQ22" s="158">
        <f>-IF(BQ$6&lt;='Inputs and Model Assumptions'!$D$5,('Inputs and Model Assumptions'!$E$62/12),0)</f>
        <v>-40634.719999999994</v>
      </c>
      <c r="BR22" s="158">
        <f>-IF(BR$6&lt;='Inputs and Model Assumptions'!$D$5,('Inputs and Model Assumptions'!$E$62/12),0)</f>
        <v>-40634.719999999994</v>
      </c>
      <c r="BS22" s="158">
        <f>-IF(BS$6&lt;='Inputs and Model Assumptions'!$D$5,('Inputs and Model Assumptions'!$E$62/12),0)</f>
        <v>-40634.719999999994</v>
      </c>
      <c r="BT22" s="158">
        <f>-IF(BT$6&lt;='Inputs and Model Assumptions'!$D$5,('Inputs and Model Assumptions'!$E$62/12),0)</f>
        <v>-40634.719999999994</v>
      </c>
      <c r="BU22" s="158">
        <f>-IF(BU$6&lt;='Inputs and Model Assumptions'!$D$5,('Inputs and Model Assumptions'!$E$62/12),0)</f>
        <v>-40634.719999999994</v>
      </c>
      <c r="BV22" s="158">
        <f>-IF(BV$6&lt;='Inputs and Model Assumptions'!$D$5,('Inputs and Model Assumptions'!$E$62/12),0)</f>
        <v>-40634.719999999994</v>
      </c>
      <c r="BW22" s="158">
        <f>-IF(BW$6&lt;='Inputs and Model Assumptions'!$D$5,('Inputs and Model Assumptions'!$E$62/12),0)</f>
        <v>-40634.719999999994</v>
      </c>
      <c r="BX22" s="158">
        <f>-IF(BX$6&lt;='Inputs and Model Assumptions'!$D$5,('Inputs and Model Assumptions'!$E$62/12),0)</f>
        <v>-40634.719999999994</v>
      </c>
      <c r="BY22" s="158">
        <f>-IF(BY$6&lt;='Inputs and Model Assumptions'!$D$5,('Inputs and Model Assumptions'!$E$62/12),0)</f>
        <v>-40634.719999999994</v>
      </c>
      <c r="BZ22" s="158">
        <f>-IF(BZ$6&lt;='Inputs and Model Assumptions'!$D$5,('Inputs and Model Assumptions'!$E$62/12),0)</f>
        <v>-40634.719999999994</v>
      </c>
      <c r="CA22" s="158">
        <f>-IF(CA$6&lt;='Inputs and Model Assumptions'!$D$5,('Inputs and Model Assumptions'!$E$62/12),0)</f>
        <v>-40634.719999999994</v>
      </c>
      <c r="CB22" s="158">
        <f>-IF(CB$6&lt;='Inputs and Model Assumptions'!$D$5,('Inputs and Model Assumptions'!$E$62/12),0)</f>
        <v>-40634.719999999994</v>
      </c>
      <c r="CC22" s="158">
        <f>-IF(CC$6&lt;='Inputs and Model Assumptions'!$D$5,('Inputs and Model Assumptions'!$E$62/12),0)</f>
        <v>-40634.719999999994</v>
      </c>
      <c r="CD22" s="158">
        <f>-IF(CD$6&lt;='Inputs and Model Assumptions'!$D$5,('Inputs and Model Assumptions'!$E$62/12),0)</f>
        <v>-40634.719999999994</v>
      </c>
      <c r="CE22" s="158">
        <f>-IF(CE$6&lt;='Inputs and Model Assumptions'!$D$5,('Inputs and Model Assumptions'!$E$62/12),0)</f>
        <v>-40634.719999999994</v>
      </c>
      <c r="CF22" s="158">
        <f>-IF(CF$6&lt;='Inputs and Model Assumptions'!$D$5,('Inputs and Model Assumptions'!$E$62/12),0)</f>
        <v>-40634.719999999994</v>
      </c>
      <c r="CG22" s="158">
        <f>-IF(CG$6&lt;='Inputs and Model Assumptions'!$D$5,('Inputs and Model Assumptions'!$E$62/12),0)</f>
        <v>-40634.719999999994</v>
      </c>
      <c r="CH22" s="158">
        <f>-IF(CH$6&lt;='Inputs and Model Assumptions'!$D$5,('Inputs and Model Assumptions'!$E$62/12),0)</f>
        <v>-40634.719999999994</v>
      </c>
      <c r="CI22" s="158">
        <f>-IF(CI$6&lt;='Inputs and Model Assumptions'!$D$5,('Inputs and Model Assumptions'!$E$62/12),0)</f>
        <v>-40634.719999999994</v>
      </c>
      <c r="CJ22" s="158">
        <f>-IF(CJ$6&lt;='Inputs and Model Assumptions'!$D$5,('Inputs and Model Assumptions'!$E$62/12),0)</f>
        <v>-40634.719999999994</v>
      </c>
      <c r="CK22" s="158">
        <f>-IF(CK$6&lt;='Inputs and Model Assumptions'!$D$5,('Inputs and Model Assumptions'!$E$62/12),0)</f>
        <v>-40634.719999999994</v>
      </c>
      <c r="CL22" s="158">
        <f>-IF(CL$6&lt;='Inputs and Model Assumptions'!$D$5,('Inputs and Model Assumptions'!$E$62/12),0)</f>
        <v>-40634.719999999994</v>
      </c>
      <c r="CM22" s="158">
        <f>-IF(CM$6&lt;='Inputs and Model Assumptions'!$D$5,('Inputs and Model Assumptions'!$E$62/12),0)</f>
        <v>-40634.719999999994</v>
      </c>
      <c r="CN22" s="158">
        <f>-IF(CN$6&lt;='Inputs and Model Assumptions'!$D$5,('Inputs and Model Assumptions'!$E$62/12),0)</f>
        <v>-40634.719999999994</v>
      </c>
      <c r="CO22" s="158">
        <f>-IF(CO$6&lt;='Inputs and Model Assumptions'!$D$5,('Inputs and Model Assumptions'!$E$62/12),0)</f>
        <v>-40634.719999999994</v>
      </c>
      <c r="CP22" s="158">
        <f>-IF(CP$6&lt;='Inputs and Model Assumptions'!$D$5,('Inputs and Model Assumptions'!$E$62/12),0)</f>
        <v>-40634.719999999994</v>
      </c>
      <c r="CQ22" s="158">
        <f>-IF(CQ$6&lt;='Inputs and Model Assumptions'!$D$5,('Inputs and Model Assumptions'!$E$62/12),0)</f>
        <v>-40634.719999999994</v>
      </c>
      <c r="CR22" s="158">
        <f>-IF(CR$6&lt;='Inputs and Model Assumptions'!$D$5,('Inputs and Model Assumptions'!$E$62/12),0)</f>
        <v>-40634.719999999994</v>
      </c>
      <c r="CS22" s="158">
        <f>-IF(CS$6&lt;='Inputs and Model Assumptions'!$D$5,('Inputs and Model Assumptions'!$E$62/12),0)</f>
        <v>-40634.719999999994</v>
      </c>
      <c r="CT22" s="158">
        <f>-IF(CT$6&lt;='Inputs and Model Assumptions'!$D$5,('Inputs and Model Assumptions'!$E$62/12),0)</f>
        <v>-40634.719999999994</v>
      </c>
      <c r="CU22" s="158">
        <f>-IF(CU$6&lt;='Inputs and Model Assumptions'!$D$5,('Inputs and Model Assumptions'!$E$62/12),0)</f>
        <v>-40634.719999999994</v>
      </c>
      <c r="CV22" s="158">
        <f>-IF(CV$6&lt;='Inputs and Model Assumptions'!$D$5,('Inputs and Model Assumptions'!$E$62/12),0)</f>
        <v>-40634.719999999994</v>
      </c>
      <c r="CW22" s="158">
        <f>-IF(CW$6&lt;='Inputs and Model Assumptions'!$D$5,('Inputs and Model Assumptions'!$E$62/12),0)</f>
        <v>-40634.719999999994</v>
      </c>
      <c r="CX22" s="158">
        <f>-IF(CX$6&lt;='Inputs and Model Assumptions'!$D$5,('Inputs and Model Assumptions'!$E$62/12),0)</f>
        <v>-40634.719999999994</v>
      </c>
      <c r="CY22" s="158">
        <f>-IF(CY$6&lt;='Inputs and Model Assumptions'!$D$5,('Inputs and Model Assumptions'!$E$62/12),0)</f>
        <v>-40634.719999999994</v>
      </c>
      <c r="CZ22" s="158">
        <f>-IF(CZ$6&lt;='Inputs and Model Assumptions'!$D$5,('Inputs and Model Assumptions'!$E$62/12),0)</f>
        <v>-40634.719999999994</v>
      </c>
      <c r="DA22" s="158">
        <f>-IF(DA$6&lt;='Inputs and Model Assumptions'!$D$5,('Inputs and Model Assumptions'!$E$62/12),0)</f>
        <v>-40634.719999999994</v>
      </c>
      <c r="DB22" s="158">
        <f>-IF(DB$6&lt;='Inputs and Model Assumptions'!$D$5,('Inputs and Model Assumptions'!$E$62/12),0)</f>
        <v>-40634.719999999994</v>
      </c>
      <c r="DC22" s="158">
        <f>-IF(DC$6&lt;='Inputs and Model Assumptions'!$D$5,('Inputs and Model Assumptions'!$E$62/12),0)</f>
        <v>-40634.719999999994</v>
      </c>
      <c r="DD22" s="158">
        <f>-IF(DD$6&lt;='Inputs and Model Assumptions'!$D$5,('Inputs and Model Assumptions'!$E$62/12),0)</f>
        <v>-40634.719999999994</v>
      </c>
      <c r="DE22" s="158">
        <f>-IF(DE$6&lt;='Inputs and Model Assumptions'!$D$5,('Inputs and Model Assumptions'!$E$62/12),0)</f>
        <v>-40634.719999999994</v>
      </c>
      <c r="DF22" s="158">
        <f>-IF(DF$6&lt;='Inputs and Model Assumptions'!$D$5,('Inputs and Model Assumptions'!$E$62/12),0)</f>
        <v>-40634.719999999994</v>
      </c>
      <c r="DG22" s="158">
        <f>-IF(DG$6&lt;='Inputs and Model Assumptions'!$D$5,('Inputs and Model Assumptions'!$E$62/12),0)</f>
        <v>-40634.719999999994</v>
      </c>
      <c r="DH22" s="158">
        <f>-IF(DH$6&lt;='Inputs and Model Assumptions'!$D$5,('Inputs and Model Assumptions'!$E$62/12),0)</f>
        <v>-40634.719999999994</v>
      </c>
      <c r="DI22" s="158">
        <f>-IF(DI$6&lt;='Inputs and Model Assumptions'!$D$5,('Inputs and Model Assumptions'!$E$62/12),0)</f>
        <v>-40634.719999999994</v>
      </c>
      <c r="DJ22" s="158">
        <f>-IF(DJ$6&lt;='Inputs and Model Assumptions'!$D$5,('Inputs and Model Assumptions'!$E$62/12),0)</f>
        <v>-40634.719999999994</v>
      </c>
      <c r="DK22" s="158">
        <f>-IF(DK$6&lt;='Inputs and Model Assumptions'!$D$5,('Inputs and Model Assumptions'!$E$62/12),0)</f>
        <v>0</v>
      </c>
      <c r="DL22" s="158">
        <f>-IF(DL$6&lt;='Inputs and Model Assumptions'!$D$5,('Inputs and Model Assumptions'!$E$62/12),0)</f>
        <v>0</v>
      </c>
      <c r="DM22" s="158">
        <f>-IF(DM$6&lt;='Inputs and Model Assumptions'!$D$5,('Inputs and Model Assumptions'!$E$62/12),0)</f>
        <v>0</v>
      </c>
      <c r="DN22" s="158">
        <f>-IF(DN$6&lt;='Inputs and Model Assumptions'!$D$5,('Inputs and Model Assumptions'!$E$62/12),0)</f>
        <v>0</v>
      </c>
      <c r="DO22" s="158">
        <f>-IF(DO$6&lt;='Inputs and Model Assumptions'!$D$5,('Inputs and Model Assumptions'!$E$62/12),0)</f>
        <v>0</v>
      </c>
      <c r="DP22" s="158">
        <f>-IF(DP$6&lt;='Inputs and Model Assumptions'!$D$5,('Inputs and Model Assumptions'!$E$62/12),0)</f>
        <v>0</v>
      </c>
      <c r="DQ22" s="158">
        <f>-IF(DQ$6&lt;='Inputs and Model Assumptions'!$D$5,('Inputs and Model Assumptions'!$E$62/12),0)</f>
        <v>0</v>
      </c>
      <c r="DR22" s="158">
        <f>-IF(DR$6&lt;='Inputs and Model Assumptions'!$D$5,('Inputs and Model Assumptions'!$E$62/12),0)</f>
        <v>0</v>
      </c>
      <c r="DS22" s="158">
        <f>-IF(DS$6&lt;='Inputs and Model Assumptions'!$D$5,('Inputs and Model Assumptions'!$E$62/12),0)</f>
        <v>0</v>
      </c>
      <c r="DT22" s="159">
        <f>-IF(DT$6&lt;='Inputs and Model Assumptions'!$D$5,('Inputs and Model Assumptions'!$E$62/12),0)</f>
        <v>0</v>
      </c>
      <c r="DU22" s="144"/>
      <c r="DV22" s="143"/>
      <c r="DW22" s="143"/>
      <c r="DX22" s="143"/>
      <c r="DY22" s="143"/>
      <c r="DZ22" s="143"/>
      <c r="EA22" s="143"/>
      <c r="EB22" s="143"/>
      <c r="EC22" s="143"/>
      <c r="ED22" s="143"/>
      <c r="EE22" s="143"/>
      <c r="EF22" s="143"/>
      <c r="EG22" s="143"/>
      <c r="EH22" s="143"/>
      <c r="EI22" s="143"/>
      <c r="EJ22" s="143"/>
      <c r="EK22" s="143"/>
      <c r="EL22" s="143"/>
      <c r="EM22" s="143"/>
      <c r="EN22" s="143"/>
      <c r="EO22" s="143"/>
      <c r="EP22" s="143"/>
      <c r="EQ22" s="143"/>
      <c r="ER22" s="143"/>
      <c r="ES22" s="143"/>
      <c r="ET22" s="143"/>
      <c r="EU22" s="143"/>
      <c r="EV22" s="143"/>
      <c r="EW22" s="143"/>
      <c r="EX22" s="143"/>
      <c r="EY22" s="143"/>
      <c r="EZ22" s="143"/>
      <c r="FA22" s="143"/>
      <c r="FB22" s="143"/>
      <c r="FC22" s="143"/>
      <c r="FD22" s="143"/>
      <c r="FE22" s="143"/>
      <c r="FF22" s="143"/>
      <c r="FG22" s="143"/>
      <c r="FH22" s="143"/>
      <c r="FI22" s="143"/>
      <c r="FJ22" s="143"/>
    </row>
    <row r="23" spans="1:166" s="141" customFormat="1" ht="15.5" customHeight="1" thickBot="1" x14ac:dyDescent="0.25">
      <c r="A23" s="408"/>
      <c r="B23" s="71" t="s">
        <v>66</v>
      </c>
      <c r="C23" s="160">
        <f t="shared" si="20"/>
        <v>-6726069.0799999777</v>
      </c>
      <c r="D23" s="161">
        <f t="shared" ref="D23:AI23" si="21">SUM(D18:D22)</f>
        <v>-524999.88</v>
      </c>
      <c r="E23" s="161">
        <f t="shared" si="21"/>
        <v>-55759.719999999943</v>
      </c>
      <c r="F23" s="161">
        <f t="shared" si="21"/>
        <v>-55759.719999999943</v>
      </c>
      <c r="G23" s="161">
        <f t="shared" si="21"/>
        <v>-55759.719999999943</v>
      </c>
      <c r="H23" s="161">
        <f t="shared" si="21"/>
        <v>-55759.719999999943</v>
      </c>
      <c r="I23" s="161">
        <f t="shared" si="21"/>
        <v>-55759.719999999943</v>
      </c>
      <c r="J23" s="161">
        <f t="shared" si="21"/>
        <v>-55759.719999999943</v>
      </c>
      <c r="K23" s="161">
        <f t="shared" si="21"/>
        <v>-55759.719999999943</v>
      </c>
      <c r="L23" s="161">
        <f t="shared" si="21"/>
        <v>-55759.719999999943</v>
      </c>
      <c r="M23" s="161">
        <f t="shared" si="21"/>
        <v>-55759.719999999943</v>
      </c>
      <c r="N23" s="161">
        <f t="shared" si="21"/>
        <v>-55759.719999999943</v>
      </c>
      <c r="O23" s="161">
        <f t="shared" si="21"/>
        <v>-55759.719999999943</v>
      </c>
      <c r="P23" s="161">
        <f t="shared" si="21"/>
        <v>-55759.719999999943</v>
      </c>
      <c r="Q23" s="161">
        <f t="shared" si="21"/>
        <v>-55759.719999999943</v>
      </c>
      <c r="R23" s="161">
        <f t="shared" si="21"/>
        <v>-55759.719999999943</v>
      </c>
      <c r="S23" s="161">
        <f t="shared" si="21"/>
        <v>-55759.719999999943</v>
      </c>
      <c r="T23" s="161">
        <f t="shared" si="21"/>
        <v>-55759.719999999943</v>
      </c>
      <c r="U23" s="161">
        <f t="shared" si="21"/>
        <v>-55759.719999999943</v>
      </c>
      <c r="V23" s="161">
        <f t="shared" si="21"/>
        <v>-55759.719999999943</v>
      </c>
      <c r="W23" s="161">
        <f t="shared" si="21"/>
        <v>-55759.719999999943</v>
      </c>
      <c r="X23" s="161">
        <f t="shared" si="21"/>
        <v>-55759.719999999943</v>
      </c>
      <c r="Y23" s="161">
        <f t="shared" si="21"/>
        <v>-55759.719999999943</v>
      </c>
      <c r="Z23" s="161">
        <f t="shared" si="21"/>
        <v>-55759.719999999943</v>
      </c>
      <c r="AA23" s="161">
        <f t="shared" si="21"/>
        <v>-55759.719999999943</v>
      </c>
      <c r="AB23" s="161">
        <f t="shared" si="21"/>
        <v>-55759.719999999943</v>
      </c>
      <c r="AC23" s="161">
        <f t="shared" si="21"/>
        <v>-55759.719999999943</v>
      </c>
      <c r="AD23" s="161">
        <f t="shared" si="21"/>
        <v>-55759.719999999943</v>
      </c>
      <c r="AE23" s="161">
        <f t="shared" si="21"/>
        <v>-55759.719999999943</v>
      </c>
      <c r="AF23" s="161">
        <f t="shared" si="21"/>
        <v>-55759.719999999943</v>
      </c>
      <c r="AG23" s="161">
        <f t="shared" si="21"/>
        <v>-55759.719999999943</v>
      </c>
      <c r="AH23" s="161">
        <f t="shared" si="21"/>
        <v>-55759.719999999943</v>
      </c>
      <c r="AI23" s="161">
        <f t="shared" si="21"/>
        <v>-55759.719999999943</v>
      </c>
      <c r="AJ23" s="161">
        <f t="shared" ref="AJ23:BO23" si="22">SUM(AJ18:AJ22)</f>
        <v>-55759.719999999943</v>
      </c>
      <c r="AK23" s="161">
        <f t="shared" si="22"/>
        <v>-55759.719999999943</v>
      </c>
      <c r="AL23" s="161">
        <f t="shared" si="22"/>
        <v>-55759.719999999943</v>
      </c>
      <c r="AM23" s="161">
        <f t="shared" si="22"/>
        <v>-55759.719999999943</v>
      </c>
      <c r="AN23" s="161">
        <f t="shared" si="22"/>
        <v>-55759.719999999943</v>
      </c>
      <c r="AO23" s="161">
        <f t="shared" si="22"/>
        <v>-55759.719999999943</v>
      </c>
      <c r="AP23" s="161">
        <f t="shared" si="22"/>
        <v>-55759.719999999943</v>
      </c>
      <c r="AQ23" s="161">
        <f t="shared" si="22"/>
        <v>-55759.719999999943</v>
      </c>
      <c r="AR23" s="161">
        <f t="shared" si="22"/>
        <v>-55759.719999999943</v>
      </c>
      <c r="AS23" s="161">
        <f t="shared" si="22"/>
        <v>-55759.719999999943</v>
      </c>
      <c r="AT23" s="161">
        <f t="shared" si="22"/>
        <v>-55759.719999999943</v>
      </c>
      <c r="AU23" s="161">
        <f t="shared" si="22"/>
        <v>-55759.719999999943</v>
      </c>
      <c r="AV23" s="161">
        <f t="shared" si="22"/>
        <v>-55759.719999999943</v>
      </c>
      <c r="AW23" s="161">
        <f t="shared" si="22"/>
        <v>-55759.719999999943</v>
      </c>
      <c r="AX23" s="161">
        <f t="shared" si="22"/>
        <v>-55759.719999999943</v>
      </c>
      <c r="AY23" s="161">
        <f t="shared" si="22"/>
        <v>-55759.719999999943</v>
      </c>
      <c r="AZ23" s="161">
        <f t="shared" si="22"/>
        <v>-55759.719999999943</v>
      </c>
      <c r="BA23" s="161">
        <f t="shared" si="22"/>
        <v>-55759.719999999943</v>
      </c>
      <c r="BB23" s="161">
        <f t="shared" si="22"/>
        <v>-55759.719999999943</v>
      </c>
      <c r="BC23" s="161">
        <f t="shared" si="22"/>
        <v>-55759.719999999943</v>
      </c>
      <c r="BD23" s="161">
        <f t="shared" si="22"/>
        <v>-55759.719999999943</v>
      </c>
      <c r="BE23" s="161">
        <f t="shared" si="22"/>
        <v>-55759.719999999943</v>
      </c>
      <c r="BF23" s="161">
        <f t="shared" si="22"/>
        <v>-55759.719999999943</v>
      </c>
      <c r="BG23" s="161">
        <f t="shared" si="22"/>
        <v>-55759.719999999943</v>
      </c>
      <c r="BH23" s="161">
        <f t="shared" si="22"/>
        <v>-55759.719999999943</v>
      </c>
      <c r="BI23" s="161">
        <f t="shared" si="22"/>
        <v>-55759.719999999943</v>
      </c>
      <c r="BJ23" s="161">
        <f t="shared" si="22"/>
        <v>-55759.719999999943</v>
      </c>
      <c r="BK23" s="161">
        <f t="shared" si="22"/>
        <v>-55759.719999999943</v>
      </c>
      <c r="BL23" s="161">
        <f t="shared" si="22"/>
        <v>-55759.719999999943</v>
      </c>
      <c r="BM23" s="161">
        <f t="shared" si="22"/>
        <v>-55759.719999999943</v>
      </c>
      <c r="BN23" s="161">
        <f t="shared" si="22"/>
        <v>-55759.719999999943</v>
      </c>
      <c r="BO23" s="161">
        <f t="shared" si="22"/>
        <v>-55759.719999999943</v>
      </c>
      <c r="BP23" s="161">
        <f t="shared" ref="BP23:CU23" si="23">SUM(BP18:BP22)</f>
        <v>-55759.719999999943</v>
      </c>
      <c r="BQ23" s="161">
        <f t="shared" si="23"/>
        <v>-55759.719999999943</v>
      </c>
      <c r="BR23" s="161">
        <f t="shared" si="23"/>
        <v>-55759.719999999943</v>
      </c>
      <c r="BS23" s="161">
        <f t="shared" si="23"/>
        <v>-55759.719999999943</v>
      </c>
      <c r="BT23" s="161">
        <f t="shared" si="23"/>
        <v>-55759.719999999943</v>
      </c>
      <c r="BU23" s="161">
        <f t="shared" si="23"/>
        <v>-55759.719999999943</v>
      </c>
      <c r="BV23" s="161">
        <f t="shared" si="23"/>
        <v>-55759.719999999943</v>
      </c>
      <c r="BW23" s="161">
        <f t="shared" si="23"/>
        <v>-55759.719999999943</v>
      </c>
      <c r="BX23" s="161">
        <f t="shared" si="23"/>
        <v>-55759.719999999943</v>
      </c>
      <c r="BY23" s="161">
        <f t="shared" si="23"/>
        <v>-55759.719999999943</v>
      </c>
      <c r="BZ23" s="161">
        <f t="shared" si="23"/>
        <v>-55759.719999999943</v>
      </c>
      <c r="CA23" s="161">
        <f t="shared" si="23"/>
        <v>-55759.719999999943</v>
      </c>
      <c r="CB23" s="161">
        <f t="shared" si="23"/>
        <v>-55759.719999999943</v>
      </c>
      <c r="CC23" s="161">
        <f t="shared" si="23"/>
        <v>-55759.719999999943</v>
      </c>
      <c r="CD23" s="161">
        <f t="shared" si="23"/>
        <v>-55759.719999999943</v>
      </c>
      <c r="CE23" s="161">
        <f t="shared" si="23"/>
        <v>-55759.719999999943</v>
      </c>
      <c r="CF23" s="161">
        <f t="shared" si="23"/>
        <v>-55759.719999999943</v>
      </c>
      <c r="CG23" s="161">
        <f t="shared" si="23"/>
        <v>-55759.719999999943</v>
      </c>
      <c r="CH23" s="161">
        <f t="shared" si="23"/>
        <v>-55759.719999999943</v>
      </c>
      <c r="CI23" s="161">
        <f t="shared" si="23"/>
        <v>-55759.719999999943</v>
      </c>
      <c r="CJ23" s="161">
        <f t="shared" si="23"/>
        <v>-55759.719999999943</v>
      </c>
      <c r="CK23" s="161">
        <f t="shared" si="23"/>
        <v>-55759.719999999943</v>
      </c>
      <c r="CL23" s="161">
        <f t="shared" si="23"/>
        <v>-55759.719999999943</v>
      </c>
      <c r="CM23" s="161">
        <f t="shared" si="23"/>
        <v>-55759.719999999943</v>
      </c>
      <c r="CN23" s="161">
        <f t="shared" si="23"/>
        <v>-55759.719999999943</v>
      </c>
      <c r="CO23" s="161">
        <f t="shared" si="23"/>
        <v>-55759.719999999943</v>
      </c>
      <c r="CP23" s="161">
        <f t="shared" si="23"/>
        <v>-55759.719999999943</v>
      </c>
      <c r="CQ23" s="161">
        <f t="shared" si="23"/>
        <v>-55759.719999999943</v>
      </c>
      <c r="CR23" s="161">
        <f t="shared" si="23"/>
        <v>-55759.719999999943</v>
      </c>
      <c r="CS23" s="161">
        <f t="shared" si="23"/>
        <v>-55759.719999999943</v>
      </c>
      <c r="CT23" s="161">
        <f t="shared" si="23"/>
        <v>-55759.719999999943</v>
      </c>
      <c r="CU23" s="161">
        <f t="shared" si="23"/>
        <v>-55759.719999999943</v>
      </c>
      <c r="CV23" s="161">
        <f t="shared" ref="CV23:DT23" si="24">SUM(CV18:CV22)</f>
        <v>-55759.719999999943</v>
      </c>
      <c r="CW23" s="161">
        <f t="shared" si="24"/>
        <v>-55759.719999999943</v>
      </c>
      <c r="CX23" s="161">
        <f t="shared" si="24"/>
        <v>-55759.719999999943</v>
      </c>
      <c r="CY23" s="161">
        <f t="shared" si="24"/>
        <v>-55759.719999999943</v>
      </c>
      <c r="CZ23" s="161">
        <f t="shared" si="24"/>
        <v>-55759.719999999943</v>
      </c>
      <c r="DA23" s="161">
        <f t="shared" si="24"/>
        <v>-55759.719999999943</v>
      </c>
      <c r="DB23" s="161">
        <f t="shared" si="24"/>
        <v>-55759.719999999943</v>
      </c>
      <c r="DC23" s="161">
        <f t="shared" si="24"/>
        <v>-55759.719999999943</v>
      </c>
      <c r="DD23" s="161">
        <f t="shared" si="24"/>
        <v>-55759.719999999943</v>
      </c>
      <c r="DE23" s="161">
        <f t="shared" si="24"/>
        <v>-55759.719999999943</v>
      </c>
      <c r="DF23" s="161">
        <f t="shared" si="24"/>
        <v>-55759.719999999943</v>
      </c>
      <c r="DG23" s="161">
        <f t="shared" si="24"/>
        <v>-55759.719999999943</v>
      </c>
      <c r="DH23" s="161">
        <f t="shared" si="24"/>
        <v>-55759.719999999943</v>
      </c>
      <c r="DI23" s="161">
        <f t="shared" si="24"/>
        <v>-55759.719999999943</v>
      </c>
      <c r="DJ23" s="161">
        <f t="shared" si="24"/>
        <v>-123259.71999999994</v>
      </c>
      <c r="DK23" s="161">
        <f t="shared" si="24"/>
        <v>0</v>
      </c>
      <c r="DL23" s="161">
        <f t="shared" si="24"/>
        <v>0</v>
      </c>
      <c r="DM23" s="161">
        <f t="shared" si="24"/>
        <v>0</v>
      </c>
      <c r="DN23" s="161">
        <f t="shared" si="24"/>
        <v>0</v>
      </c>
      <c r="DO23" s="161">
        <f t="shared" si="24"/>
        <v>0</v>
      </c>
      <c r="DP23" s="161">
        <f t="shared" si="24"/>
        <v>0</v>
      </c>
      <c r="DQ23" s="161">
        <f t="shared" si="24"/>
        <v>0</v>
      </c>
      <c r="DR23" s="161">
        <f t="shared" si="24"/>
        <v>0</v>
      </c>
      <c r="DS23" s="161">
        <f t="shared" si="24"/>
        <v>0</v>
      </c>
      <c r="DT23" s="162">
        <f t="shared" si="24"/>
        <v>0</v>
      </c>
      <c r="DU23" s="144"/>
      <c r="DV23" s="143"/>
      <c r="DW23" s="143"/>
      <c r="DX23" s="143"/>
      <c r="DY23" s="143"/>
      <c r="DZ23" s="143"/>
      <c r="EA23" s="143"/>
      <c r="EB23" s="143"/>
      <c r="EC23" s="143"/>
      <c r="ED23" s="143"/>
      <c r="EE23" s="143"/>
      <c r="EF23" s="143"/>
      <c r="EG23" s="143"/>
      <c r="EH23" s="143"/>
      <c r="EI23" s="143"/>
      <c r="EJ23" s="143"/>
      <c r="EK23" s="143"/>
      <c r="EL23" s="143"/>
      <c r="EM23" s="143"/>
      <c r="EN23" s="143"/>
      <c r="EO23" s="143"/>
      <c r="EP23" s="143"/>
      <c r="EQ23" s="143"/>
      <c r="ER23" s="143"/>
      <c r="ES23" s="143"/>
      <c r="ET23" s="143"/>
      <c r="EU23" s="143"/>
      <c r="EV23" s="143"/>
      <c r="EW23" s="143"/>
      <c r="EX23" s="143"/>
      <c r="EY23" s="143"/>
      <c r="EZ23" s="143"/>
      <c r="FA23" s="143"/>
      <c r="FB23" s="143"/>
      <c r="FC23" s="143"/>
      <c r="FD23" s="143"/>
      <c r="FE23" s="143"/>
      <c r="FF23" s="143"/>
      <c r="FG23" s="143"/>
      <c r="FH23" s="143"/>
      <c r="FI23" s="143"/>
      <c r="FJ23" s="143"/>
    </row>
    <row r="24" spans="1:166" s="141" customFormat="1" ht="15.5" customHeight="1" x14ac:dyDescent="0.2">
      <c r="A24" s="408"/>
      <c r="B24" s="72" t="s">
        <v>151</v>
      </c>
      <c r="C24" s="157"/>
      <c r="D24" s="113"/>
      <c r="E24" s="158">
        <f>-Capitalisation!C47</f>
        <v>-6926.3265164107515</v>
      </c>
      <c r="F24" s="158">
        <f>-Capitalisation!D47</f>
        <v>-6880.7520944191529</v>
      </c>
      <c r="G24" s="158">
        <f>-Capitalisation!E47</f>
        <v>-6834.9199880196666</v>
      </c>
      <c r="H24" s="158">
        <f>-Capitalisation!F47</f>
        <v>-6788.8287402271853</v>
      </c>
      <c r="I24" s="158">
        <f>-Capitalisation!G47</f>
        <v>-6742.4768858185998</v>
      </c>
      <c r="J24" s="158">
        <f>-Capitalisation!H47</f>
        <v>-6695.8629512862117</v>
      </c>
      <c r="K24" s="158">
        <f>-Capitalisation!I47</f>
        <v>-6648.9854547908981</v>
      </c>
      <c r="L24" s="158">
        <f>-Capitalisation!J47</f>
        <v>-6601.8429061150036</v>
      </c>
      <c r="M24" s="158">
        <f>-Capitalisation!K47</f>
        <v>-6554.4338066149612</v>
      </c>
      <c r="N24" s="158">
        <f>-Capitalisation!L47</f>
        <v>-6506.7566491736607</v>
      </c>
      <c r="O24" s="158">
        <f>-Capitalisation!M47</f>
        <v>-6458.8099181525276</v>
      </c>
      <c r="P24" s="158">
        <f>-Capitalisation!N47</f>
        <v>-6410.5920893433504</v>
      </c>
      <c r="Q24" s="158">
        <f>-Capitalisation!O47</f>
        <v>-6362.1016299198218</v>
      </c>
      <c r="R24" s="158">
        <f>-Capitalisation!P47</f>
        <v>-6313.3369983888106</v>
      </c>
      <c r="S24" s="158">
        <f>-Capitalisation!Q47</f>
        <v>-6264.2966445413604</v>
      </c>
      <c r="T24" s="158">
        <f>-Capitalisation!R47</f>
        <v>-6214.9790094034061</v>
      </c>
      <c r="U24" s="158">
        <f>-Capitalisation!S47</f>
        <v>-6165.382525186219</v>
      </c>
      <c r="V24" s="158">
        <f>-Capitalisation!T47</f>
        <v>-6115.5056152365642</v>
      </c>
      <c r="W24" s="158">
        <f>-Capitalisation!U47</f>
        <v>-6065.3466939865784</v>
      </c>
      <c r="X24" s="158">
        <f>-Capitalisation!V47</f>
        <v>-6014.9041669033704</v>
      </c>
      <c r="Y24" s="158">
        <f>-Capitalisation!W47</f>
        <v>-5964.176430438325</v>
      </c>
      <c r="Z24" s="158">
        <f>-Capitalisation!X47</f>
        <v>-5913.1618719761336</v>
      </c>
      <c r="AA24" s="158">
        <f>-Capitalisation!Y47</f>
        <v>-5861.8588697835221</v>
      </c>
      <c r="AB24" s="158">
        <f>-Capitalisation!Z47</f>
        <v>-5810.2657929577026</v>
      </c>
      <c r="AC24" s="158">
        <f>-Capitalisation!AA47</f>
        <v>-5758.3810013745269</v>
      </c>
      <c r="AD24" s="158">
        <f>-Capitalisation!AB47</f>
        <v>-5706.2028456363441</v>
      </c>
      <c r="AE24" s="158">
        <f>-Capitalisation!AC47</f>
        <v>-5653.729667019571</v>
      </c>
      <c r="AF24" s="158">
        <f>-Capitalisation!AD47</f>
        <v>-5600.9597974219605</v>
      </c>
      <c r="AG24" s="158">
        <f>-Capitalisation!AE47</f>
        <v>-5547.8915593095699</v>
      </c>
      <c r="AH24" s="158">
        <f>-Capitalisation!AF47</f>
        <v>-5494.5232656634389</v>
      </c>
      <c r="AI24" s="158">
        <f>-Capitalisation!AG47</f>
        <v>-5440.8532199259544</v>
      </c>
      <c r="AJ24" s="158">
        <f>-Capitalisation!AH47</f>
        <v>-5386.8797159469214</v>
      </c>
      <c r="AK24" s="158">
        <f>-Capitalisation!AI47</f>
        <v>-5332.601037929323</v>
      </c>
      <c r="AL24" s="158">
        <f>-Capitalisation!AJ47</f>
        <v>-5278.0154603747778</v>
      </c>
      <c r="AM24" s="158">
        <f>-Capitalisation!AK47</f>
        <v>-5223.1212480286831</v>
      </c>
      <c r="AN24" s="158">
        <f>-Capitalisation!AL47</f>
        <v>-5167.9166558250572</v>
      </c>
      <c r="AO24" s="158">
        <f>-Capitalisation!AM47</f>
        <v>-5112.3999288310588</v>
      </c>
      <c r="AP24" s="158">
        <f>-Capitalisation!AN47</f>
        <v>-5056.5693021912039</v>
      </c>
      <c r="AQ24" s="158">
        <f>-Capitalisation!AO47</f>
        <v>-5000.4230010712572</v>
      </c>
      <c r="AR24" s="158">
        <f>-Capitalisation!AP47</f>
        <v>-4943.9592406018128</v>
      </c>
      <c r="AS24" s="158">
        <f>-Capitalisation!AQ47</f>
        <v>-4887.1762258215549</v>
      </c>
      <c r="AT24" s="158">
        <f>-Capitalisation!AR47</f>
        <v>-4830.0721516201947</v>
      </c>
      <c r="AU24" s="158">
        <f>-Capitalisation!AS47</f>
        <v>-4772.6452026810866</v>
      </c>
      <c r="AV24" s="158">
        <f>-Capitalisation!AT47</f>
        <v>-4714.8935534235216</v>
      </c>
      <c r="AW24" s="158">
        <f>-Capitalisation!AU47</f>
        <v>-4656.8153679446914</v>
      </c>
      <c r="AX24" s="158">
        <f>-Capitalisation!AV47</f>
        <v>-4598.4087999613275</v>
      </c>
      <c r="AY24" s="158">
        <f>-Capitalisation!AW47</f>
        <v>-4539.6719927510067</v>
      </c>
      <c r="AZ24" s="158">
        <f>-Capitalisation!AX47</f>
        <v>-4480.6030790931263</v>
      </c>
      <c r="BA24" s="158">
        <f>-Capitalisation!AY47</f>
        <v>-4421.2001812095486</v>
      </c>
      <c r="BB24" s="158">
        <f>-Capitalisation!AZ47</f>
        <v>-4361.4614107049038</v>
      </c>
      <c r="BC24" s="158">
        <f>-Capitalisation!BA47</f>
        <v>-4301.3848685065614</v>
      </c>
      <c r="BD24" s="158">
        <f>-Capitalisation!BB47</f>
        <v>-4240.9686448042557</v>
      </c>
      <c r="BE24" s="158">
        <f>-Capitalisation!BC47</f>
        <v>-4180.2108189893806</v>
      </c>
      <c r="BF24" s="158">
        <f>-Capitalisation!BD47</f>
        <v>-4119.1094595939239</v>
      </c>
      <c r="BG24" s="158">
        <f>-Capitalisation!BE47</f>
        <v>-4057.6626242290786</v>
      </c>
      <c r="BH24" s="158">
        <f>-Capitalisation!BF47</f>
        <v>-3995.8683595234843</v>
      </c>
      <c r="BI24" s="158">
        <f>-Capitalisation!BG47</f>
        <v>-3933.7247010611363</v>
      </c>
      <c r="BJ24" s="158">
        <f>-Capitalisation!BH47</f>
        <v>-3871.2296733189373</v>
      </c>
      <c r="BK24" s="158">
        <f>-Capitalisation!BI47</f>
        <v>-3808.3812896038939</v>
      </c>
      <c r="BL24" s="158">
        <f>-Capitalisation!BJ47</f>
        <v>-3745.1775519899625</v>
      </c>
      <c r="BM24" s="158">
        <f>-Capitalisation!BK47</f>
        <v>-3681.6164512545338</v>
      </c>
      <c r="BN24" s="158">
        <f>-Capitalisation!BL47</f>
        <v>-3617.6959668145637</v>
      </c>
      <c r="BO24" s="158">
        <f>-Capitalisation!BM47</f>
        <v>-3553.4140666623366</v>
      </c>
      <c r="BP24" s="158">
        <f>-Capitalisation!BN47</f>
        <v>-3488.7687073008701</v>
      </c>
      <c r="BQ24" s="158">
        <f>-Capitalisation!BO47</f>
        <v>-3423.7578336789534</v>
      </c>
      <c r="BR24" s="158">
        <f>-Capitalisation!BP47</f>
        <v>-3358.3793791258163</v>
      </c>
      <c r="BS24" s="158">
        <f>-Capitalisation!BQ47</f>
        <v>-3292.6312652854313</v>
      </c>
      <c r="BT24" s="158">
        <f>-Capitalisation!BR47</f>
        <v>-3226.5114020504448</v>
      </c>
      <c r="BU24" s="158">
        <f>-Capitalisation!BS47</f>
        <v>-3160.0176874957328</v>
      </c>
      <c r="BV24" s="158">
        <f>-Capitalisation!BT47</f>
        <v>-3093.1480078115792</v>
      </c>
      <c r="BW24" s="158">
        <f>-Capitalisation!BU47</f>
        <v>-3025.9002372364826</v>
      </c>
      <c r="BX24" s="158">
        <f>-Capitalisation!BV47</f>
        <v>-2958.2722379895758</v>
      </c>
      <c r="BY24" s="158">
        <f>-Capitalisation!BW47</f>
        <v>-2890.2618602026673</v>
      </c>
      <c r="BZ24" s="158">
        <f>-Capitalisation!BX47</f>
        <v>-2821.8669418518994</v>
      </c>
      <c r="CA24" s="158">
        <f>-Capitalisation!BY47</f>
        <v>-2753.0853086890165</v>
      </c>
      <c r="CB24" s="158">
        <f>-Capitalisation!BZ47</f>
        <v>-2683.9147741722472</v>
      </c>
      <c r="CC24" s="158">
        <f>-Capitalisation!CA47</f>
        <v>-2614.3531393967965</v>
      </c>
      <c r="CD24" s="158">
        <f>-Capitalisation!CB47</f>
        <v>-2544.3981930249388</v>
      </c>
      <c r="CE24" s="158">
        <f>-Capitalisation!CC47</f>
        <v>-2474.0477112157268</v>
      </c>
      <c r="CF24" s="158">
        <f>-Capitalisation!CD47</f>
        <v>-2403.2994575542916</v>
      </c>
      <c r="CG24" s="158">
        <f>-Capitalisation!CE47</f>
        <v>-2332.15118298075</v>
      </c>
      <c r="CH24" s="158">
        <f>-Capitalisation!CF47</f>
        <v>-2260.6006257187059</v>
      </c>
      <c r="CI24" s="158">
        <f>-Capitalisation!CG47</f>
        <v>-2188.6455112033532</v>
      </c>
      <c r="CJ24" s="158">
        <f>-Capitalisation!CH47</f>
        <v>-2116.2835520091626</v>
      </c>
      <c r="CK24" s="158">
        <f>-Capitalisation!CI47</f>
        <v>-2043.5124477771708</v>
      </c>
      <c r="CL24" s="158">
        <f>-Capitalisation!CJ47</f>
        <v>-1970.329885141849</v>
      </c>
      <c r="CM24" s="158">
        <f>-Capitalisation!CK47</f>
        <v>-1896.7335376575643</v>
      </c>
      <c r="CN24" s="158">
        <f>-Capitalisation!CL47</f>
        <v>-1822.7210657246214</v>
      </c>
      <c r="CO24" s="158">
        <f>-Capitalisation!CM47</f>
        <v>-1748.2901165148887</v>
      </c>
      <c r="CP24" s="158">
        <f>-Capitalisation!CN47</f>
        <v>-1673.4383238970017</v>
      </c>
      <c r="CQ24" s="158">
        <f>-Capitalisation!CO47</f>
        <v>-1598.1633083611448</v>
      </c>
      <c r="CR24" s="158">
        <f>-Capitalisation!CP47</f>
        <v>-1522.4626769434094</v>
      </c>
      <c r="CS24" s="158">
        <f>-Capitalisation!CQ47</f>
        <v>-1446.3340231497195</v>
      </c>
      <c r="CT24" s="158">
        <f>-Capitalisation!CR47</f>
        <v>-1369.7749268793325</v>
      </c>
      <c r="CU24" s="158">
        <f>-Capitalisation!CS47</f>
        <v>-1292.7829543479047</v>
      </c>
      <c r="CV24" s="158">
        <f>-Capitalisation!CT47</f>
        <v>-1215.3556580101208</v>
      </c>
      <c r="CW24" s="158">
        <f>-Capitalisation!CU47</f>
        <v>-1137.4905764818895</v>
      </c>
      <c r="CX24" s="158">
        <f>-Capitalisation!CV47</f>
        <v>-1059.1852344620954</v>
      </c>
      <c r="CY24" s="158">
        <f>-Capitalisation!CW47</f>
        <v>-980.437142653911</v>
      </c>
      <c r="CZ24" s="158">
        <f>-Capitalisation!CX47</f>
        <v>-901.24379768566223</v>
      </c>
      <c r="DA24" s="158">
        <f>-Capitalisation!CY47</f>
        <v>-821.60268203124804</v>
      </c>
      <c r="DB24" s="158">
        <f>-Capitalisation!CZ47</f>
        <v>-741.51126393010873</v>
      </c>
      <c r="DC24" s="158">
        <f>-Capitalisation!DA47</f>
        <v>-660.96699730674209</v>
      </c>
      <c r="DD24" s="158">
        <f>-Capitalisation!DB47</f>
        <v>-579.96732168976496</v>
      </c>
      <c r="DE24" s="158">
        <f>-Capitalisation!DC47</f>
        <v>-498.5096621305168</v>
      </c>
      <c r="DF24" s="158">
        <f>-Capitalisation!DD47</f>
        <v>-416.59142912120285</v>
      </c>
      <c r="DG24" s="158">
        <f>-Capitalisation!DE47</f>
        <v>-334.21001851257495</v>
      </c>
      <c r="DH24" s="158">
        <f>-Capitalisation!DF47</f>
        <v>-251.3628114311463</v>
      </c>
      <c r="DI24" s="158">
        <f>-Capitalisation!DG47</f>
        <v>-168.04717419593879</v>
      </c>
      <c r="DJ24" s="158">
        <f>-Capitalisation!DH47</f>
        <v>-84.260458234759099</v>
      </c>
      <c r="DK24" s="158">
        <f>-Capitalisation!DI47</f>
        <v>0</v>
      </c>
      <c r="DL24" s="158">
        <f>-Capitalisation!DJ47</f>
        <v>0</v>
      </c>
      <c r="DM24" s="158">
        <f>-Capitalisation!DK47</f>
        <v>0</v>
      </c>
      <c r="DN24" s="158">
        <f>-Capitalisation!DL47</f>
        <v>0</v>
      </c>
      <c r="DO24" s="158">
        <f>-Capitalisation!DM47</f>
        <v>0</v>
      </c>
      <c r="DP24" s="158">
        <f>-Capitalisation!DN47</f>
        <v>0</v>
      </c>
      <c r="DQ24" s="158">
        <f>-Capitalisation!DO47</f>
        <v>0</v>
      </c>
      <c r="DR24" s="158">
        <f>-Capitalisation!DP47</f>
        <v>0</v>
      </c>
      <c r="DS24" s="158">
        <f>-Capitalisation!DQ47</f>
        <v>0</v>
      </c>
      <c r="DT24" s="159">
        <f>-Capitalisation!DR47</f>
        <v>0</v>
      </c>
      <c r="DU24" s="144"/>
      <c r="DV24" s="143"/>
      <c r="DW24" s="143"/>
      <c r="DX24" s="143"/>
      <c r="DY24" s="143"/>
      <c r="DZ24" s="143"/>
      <c r="EA24" s="143"/>
      <c r="EB24" s="143"/>
      <c r="EC24" s="143"/>
      <c r="ED24" s="143"/>
      <c r="EE24" s="143"/>
      <c r="EF24" s="143"/>
      <c r="EG24" s="143"/>
      <c r="EH24" s="143"/>
      <c r="EI24" s="143"/>
      <c r="EJ24" s="143"/>
      <c r="EK24" s="143"/>
      <c r="EL24" s="143"/>
      <c r="EM24" s="143"/>
      <c r="EN24" s="143"/>
      <c r="EO24" s="143"/>
      <c r="EP24" s="143"/>
      <c r="EQ24" s="143"/>
      <c r="ER24" s="143"/>
      <c r="ES24" s="143"/>
      <c r="ET24" s="143"/>
      <c r="EU24" s="143"/>
      <c r="EV24" s="143"/>
      <c r="EW24" s="143"/>
      <c r="EX24" s="143"/>
      <c r="EY24" s="143"/>
      <c r="EZ24" s="143"/>
      <c r="FA24" s="143"/>
      <c r="FB24" s="143"/>
      <c r="FC24" s="143"/>
      <c r="FD24" s="143"/>
      <c r="FE24" s="143"/>
      <c r="FF24" s="143"/>
      <c r="FG24" s="143"/>
      <c r="FH24" s="143"/>
      <c r="FI24" s="143"/>
      <c r="FJ24" s="143"/>
    </row>
    <row r="25" spans="1:166" s="141" customFormat="1" ht="15.5" customHeight="1" thickBot="1" x14ac:dyDescent="0.25">
      <c r="A25" s="408"/>
      <c r="B25" s="72" t="s">
        <v>135</v>
      </c>
      <c r="C25" s="157"/>
      <c r="D25" s="113"/>
      <c r="E25" s="158">
        <f>-Capitalisation!C46</f>
        <v>-8060.355521299015</v>
      </c>
      <c r="F25" s="158">
        <f>-Capitalisation!D46</f>
        <v>-8105.9299432906137</v>
      </c>
      <c r="G25" s="158">
        <f>-Capitalisation!E46</f>
        <v>-8151.7620496901</v>
      </c>
      <c r="H25" s="158">
        <f>-Capitalisation!F46</f>
        <v>-8197.8532974825812</v>
      </c>
      <c r="I25" s="158">
        <f>-Capitalisation!G46</f>
        <v>-8244.2051518911667</v>
      </c>
      <c r="J25" s="158">
        <f>-Capitalisation!H46</f>
        <v>-8290.8190864235548</v>
      </c>
      <c r="K25" s="158">
        <f>-Capitalisation!I46</f>
        <v>-8337.6965829188684</v>
      </c>
      <c r="L25" s="158">
        <f>-Capitalisation!J46</f>
        <v>-8384.8391315947629</v>
      </c>
      <c r="M25" s="158">
        <f>-Capitalisation!K46</f>
        <v>-8432.2482310948053</v>
      </c>
      <c r="N25" s="158">
        <f>-Capitalisation!L46</f>
        <v>-8479.9253885361068</v>
      </c>
      <c r="O25" s="158">
        <f>-Capitalisation!M46</f>
        <v>-8527.8721195572398</v>
      </c>
      <c r="P25" s="158">
        <f>-Capitalisation!N46</f>
        <v>-8576.0899483664161</v>
      </c>
      <c r="Q25" s="158">
        <f>-Capitalisation!O46</f>
        <v>-8624.5804077899447</v>
      </c>
      <c r="R25" s="158">
        <f>-Capitalisation!P46</f>
        <v>-8673.3450393209569</v>
      </c>
      <c r="S25" s="158">
        <f>-Capitalisation!Q46</f>
        <v>-8722.3853931684062</v>
      </c>
      <c r="T25" s="158">
        <f>-Capitalisation!R46</f>
        <v>-8771.7030283063614</v>
      </c>
      <c r="U25" s="158">
        <f>-Capitalisation!S46</f>
        <v>-8821.2995125235466</v>
      </c>
      <c r="V25" s="158">
        <f>-Capitalisation!T46</f>
        <v>-8871.1764224732033</v>
      </c>
      <c r="W25" s="158">
        <f>-Capitalisation!U46</f>
        <v>-8921.335343723189</v>
      </c>
      <c r="X25" s="158">
        <f>-Capitalisation!V46</f>
        <v>-8971.7778708063961</v>
      </c>
      <c r="Y25" s="158">
        <f>-Capitalisation!W46</f>
        <v>-9022.5056072714415</v>
      </c>
      <c r="Z25" s="158">
        <f>-Capitalisation!X46</f>
        <v>-9073.5201657336329</v>
      </c>
      <c r="AA25" s="158">
        <f>-Capitalisation!Y46</f>
        <v>-9124.8231679262444</v>
      </c>
      <c r="AB25" s="158">
        <f>-Capitalisation!Z46</f>
        <v>-9176.4162447520648</v>
      </c>
      <c r="AC25" s="158">
        <f>-Capitalisation!AA46</f>
        <v>-9228.3010363352405</v>
      </c>
      <c r="AD25" s="158">
        <f>-Capitalisation!AB46</f>
        <v>-9280.4791920734224</v>
      </c>
      <c r="AE25" s="158">
        <f>-Capitalisation!AC46</f>
        <v>-9332.9523706901964</v>
      </c>
      <c r="AF25" s="158">
        <f>-Capitalisation!AD46</f>
        <v>-9385.7222402878069</v>
      </c>
      <c r="AG25" s="158">
        <f>-Capitalisation!AE46</f>
        <v>-9438.7904784001967</v>
      </c>
      <c r="AH25" s="158">
        <f>-Capitalisation!AF46</f>
        <v>-9492.1587720463285</v>
      </c>
      <c r="AI25" s="158">
        <f>-Capitalisation!AG46</f>
        <v>-9545.8288177838112</v>
      </c>
      <c r="AJ25" s="158">
        <f>-Capitalisation!AH46</f>
        <v>-9599.8023217628452</v>
      </c>
      <c r="AK25" s="158">
        <f>-Capitalisation!AI46</f>
        <v>-9654.0809997804427</v>
      </c>
      <c r="AL25" s="158">
        <f>-Capitalisation!AJ46</f>
        <v>-9708.6665773349887</v>
      </c>
      <c r="AM25" s="158">
        <f>-Capitalisation!AK46</f>
        <v>-9763.5607896810834</v>
      </c>
      <c r="AN25" s="158">
        <f>-Capitalisation!AL46</f>
        <v>-9818.7653818847102</v>
      </c>
      <c r="AO25" s="158">
        <f>-Capitalisation!AM46</f>
        <v>-9874.2821088787077</v>
      </c>
      <c r="AP25" s="158">
        <f>-Capitalisation!AN46</f>
        <v>-9930.1127355185636</v>
      </c>
      <c r="AQ25" s="158">
        <f>-Capitalisation!AO46</f>
        <v>-9986.2590366385084</v>
      </c>
      <c r="AR25" s="158">
        <f>-Capitalisation!AP46</f>
        <v>-10042.722797107954</v>
      </c>
      <c r="AS25" s="158">
        <f>-Capitalisation!AQ46</f>
        <v>-10099.505811888212</v>
      </c>
      <c r="AT25" s="158">
        <f>-Capitalisation!AR46</f>
        <v>-10156.609886089573</v>
      </c>
      <c r="AU25" s="158">
        <f>-Capitalisation!AS46</f>
        <v>-10214.036835028681</v>
      </c>
      <c r="AV25" s="158">
        <f>-Capitalisation!AT46</f>
        <v>-10271.788484286244</v>
      </c>
      <c r="AW25" s="158">
        <f>-Capitalisation!AU46</f>
        <v>-10329.866669765075</v>
      </c>
      <c r="AX25" s="158">
        <f>-Capitalisation!AV46</f>
        <v>-10388.273237748439</v>
      </c>
      <c r="AY25" s="158">
        <f>-Capitalisation!AW46</f>
        <v>-10447.010044958759</v>
      </c>
      <c r="AZ25" s="158">
        <f>-Capitalisation!AX46</f>
        <v>-10506.078958616639</v>
      </c>
      <c r="BA25" s="158">
        <f>-Capitalisation!AY46</f>
        <v>-10565.481856500217</v>
      </c>
      <c r="BB25" s="158">
        <f>-Capitalisation!AZ46</f>
        <v>-10625.220627004863</v>
      </c>
      <c r="BC25" s="158">
        <f>-Capitalisation!BA46</f>
        <v>-10685.297169203204</v>
      </c>
      <c r="BD25" s="158">
        <f>-Capitalisation!BB46</f>
        <v>-10745.713392905511</v>
      </c>
      <c r="BE25" s="158">
        <f>-Capitalisation!BC46</f>
        <v>-10806.471218720386</v>
      </c>
      <c r="BF25" s="158">
        <f>-Capitalisation!BD46</f>
        <v>-10867.572578115843</v>
      </c>
      <c r="BG25" s="158">
        <f>-Capitalisation!BE46</f>
        <v>-10929.019413480688</v>
      </c>
      <c r="BH25" s="158">
        <f>-Capitalisation!BF46</f>
        <v>-10990.813678186281</v>
      </c>
      <c r="BI25" s="158">
        <f>-Capitalisation!BG46</f>
        <v>-11052.957336648629</v>
      </c>
      <c r="BJ25" s="158">
        <f>-Capitalisation!BH46</f>
        <v>-11115.452364390829</v>
      </c>
      <c r="BK25" s="158">
        <f>-Capitalisation!BI46</f>
        <v>-11178.300748105872</v>
      </c>
      <c r="BL25" s="158">
        <f>-Capitalisation!BJ46</f>
        <v>-11241.504485719805</v>
      </c>
      <c r="BM25" s="158">
        <f>-Capitalisation!BK46</f>
        <v>-11305.065586455232</v>
      </c>
      <c r="BN25" s="158">
        <f>-Capitalisation!BL46</f>
        <v>-11368.986070895204</v>
      </c>
      <c r="BO25" s="158">
        <f>-Capitalisation!BM46</f>
        <v>-11433.267971047429</v>
      </c>
      <c r="BP25" s="158">
        <f>-Capitalisation!BN46</f>
        <v>-11497.913330408897</v>
      </c>
      <c r="BQ25" s="158">
        <f>-Capitalisation!BO46</f>
        <v>-11562.924204030813</v>
      </c>
      <c r="BR25" s="158">
        <f>-Capitalisation!BP46</f>
        <v>-11628.302658583951</v>
      </c>
      <c r="BS25" s="158">
        <f>-Capitalisation!BQ46</f>
        <v>-11694.050772424336</v>
      </c>
      <c r="BT25" s="158">
        <f>-Capitalisation!BR46</f>
        <v>-11760.170635659322</v>
      </c>
      <c r="BU25" s="158">
        <f>-Capitalisation!BS46</f>
        <v>-11826.664350214034</v>
      </c>
      <c r="BV25" s="158">
        <f>-Capitalisation!BT46</f>
        <v>-11893.534029898186</v>
      </c>
      <c r="BW25" s="158">
        <f>-Capitalisation!BU46</f>
        <v>-11960.781800473284</v>
      </c>
      <c r="BX25" s="158">
        <f>-Capitalisation!BV46</f>
        <v>-12028.40979972019</v>
      </c>
      <c r="BY25" s="158">
        <f>-Capitalisation!BW46</f>
        <v>-12096.4201775071</v>
      </c>
      <c r="BZ25" s="158">
        <f>-Capitalisation!BX46</f>
        <v>-12164.815095857866</v>
      </c>
      <c r="CA25" s="158">
        <f>-Capitalisation!BY46</f>
        <v>-12233.59672902075</v>
      </c>
      <c r="CB25" s="158">
        <f>-Capitalisation!BZ46</f>
        <v>-12302.76726353752</v>
      </c>
      <c r="CC25" s="158">
        <f>-Capitalisation!CA46</f>
        <v>-12372.32889831297</v>
      </c>
      <c r="CD25" s="158">
        <f>-Capitalisation!CB46</f>
        <v>-12442.283844684827</v>
      </c>
      <c r="CE25" s="158">
        <f>-Capitalisation!CC46</f>
        <v>-12512.634326494041</v>
      </c>
      <c r="CF25" s="158">
        <f>-Capitalisation!CD46</f>
        <v>-12583.382580155474</v>
      </c>
      <c r="CG25" s="158">
        <f>-Capitalisation!CE46</f>
        <v>-12654.530854729017</v>
      </c>
      <c r="CH25" s="158">
        <f>-Capitalisation!CF46</f>
        <v>-12726.081411991061</v>
      </c>
      <c r="CI25" s="158">
        <f>-Capitalisation!CG46</f>
        <v>-12798.036526506414</v>
      </c>
      <c r="CJ25" s="158">
        <f>-Capitalisation!CH46</f>
        <v>-12870.398485700603</v>
      </c>
      <c r="CK25" s="158">
        <f>-Capitalisation!CI46</f>
        <v>-12943.169589932595</v>
      </c>
      <c r="CL25" s="158">
        <f>-Capitalisation!CJ46</f>
        <v>-13016.352152567917</v>
      </c>
      <c r="CM25" s="158">
        <f>-Capitalisation!CK46</f>
        <v>-13089.948500052202</v>
      </c>
      <c r="CN25" s="158">
        <f>-Capitalisation!CL46</f>
        <v>-13163.960971985145</v>
      </c>
      <c r="CO25" s="158">
        <f>-Capitalisation!CM46</f>
        <v>-13238.391921194878</v>
      </c>
      <c r="CP25" s="158">
        <f>-Capitalisation!CN46</f>
        <v>-13313.243713812764</v>
      </c>
      <c r="CQ25" s="158">
        <f>-Capitalisation!CO46</f>
        <v>-13388.518729348621</v>
      </c>
      <c r="CR25" s="158">
        <f>-Capitalisation!CP46</f>
        <v>-13464.219360766358</v>
      </c>
      <c r="CS25" s="158">
        <f>-Capitalisation!CQ46</f>
        <v>-13540.348014560048</v>
      </c>
      <c r="CT25" s="158">
        <f>-Capitalisation!CR46</f>
        <v>-13616.907110830434</v>
      </c>
      <c r="CU25" s="158">
        <f>-Capitalisation!CS46</f>
        <v>-13693.899083361863</v>
      </c>
      <c r="CV25" s="158">
        <f>-Capitalisation!CT46</f>
        <v>-13771.326379699645</v>
      </c>
      <c r="CW25" s="158">
        <f>-Capitalisation!CU46</f>
        <v>-13849.191461227878</v>
      </c>
      <c r="CX25" s="158">
        <f>-Capitalisation!CV46</f>
        <v>-13927.496803247672</v>
      </c>
      <c r="CY25" s="158">
        <f>-Capitalisation!CW46</f>
        <v>-14006.244895055856</v>
      </c>
      <c r="CZ25" s="158">
        <f>-Capitalisation!CX46</f>
        <v>-14085.438240024105</v>
      </c>
      <c r="DA25" s="158">
        <f>-Capitalisation!CY46</f>
        <v>-14165.079355678519</v>
      </c>
      <c r="DB25" s="158">
        <f>-Capitalisation!CZ46</f>
        <v>-14245.170773779657</v>
      </c>
      <c r="DC25" s="158">
        <f>-Capitalisation!DA46</f>
        <v>-14325.715040403025</v>
      </c>
      <c r="DD25" s="158">
        <f>-Capitalisation!DB46</f>
        <v>-14406.714716020002</v>
      </c>
      <c r="DE25" s="158">
        <f>-Capitalisation!DC46</f>
        <v>-14488.17237557925</v>
      </c>
      <c r="DF25" s="158">
        <f>-Capitalisation!DD46</f>
        <v>-14570.090608588564</v>
      </c>
      <c r="DG25" s="158">
        <f>-Capitalisation!DE46</f>
        <v>-14652.472019197192</v>
      </c>
      <c r="DH25" s="158">
        <f>-Capitalisation!DF46</f>
        <v>-14735.31922627862</v>
      </c>
      <c r="DI25" s="158">
        <f>-Capitalisation!DG46</f>
        <v>-14818.634863513827</v>
      </c>
      <c r="DJ25" s="158">
        <f>-Capitalisation!DH46</f>
        <v>-14902.421579475007</v>
      </c>
      <c r="DK25" s="158">
        <f>-Capitalisation!DI46</f>
        <v>0</v>
      </c>
      <c r="DL25" s="158">
        <f>-Capitalisation!DJ46</f>
        <v>0</v>
      </c>
      <c r="DM25" s="158">
        <f>-Capitalisation!DK46</f>
        <v>0</v>
      </c>
      <c r="DN25" s="158">
        <f>-Capitalisation!DL46</f>
        <v>0</v>
      </c>
      <c r="DO25" s="158">
        <f>-Capitalisation!DM46</f>
        <v>0</v>
      </c>
      <c r="DP25" s="158">
        <f>-Capitalisation!DN46</f>
        <v>0</v>
      </c>
      <c r="DQ25" s="158">
        <f>-Capitalisation!DO46</f>
        <v>0</v>
      </c>
      <c r="DR25" s="158">
        <f>-Capitalisation!DP46</f>
        <v>0</v>
      </c>
      <c r="DS25" s="158">
        <f>-Capitalisation!DQ46</f>
        <v>0</v>
      </c>
      <c r="DT25" s="159">
        <f>-Capitalisation!DR46</f>
        <v>0</v>
      </c>
      <c r="DU25" s="144"/>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A25" s="143"/>
      <c r="FB25" s="143"/>
      <c r="FC25" s="143"/>
      <c r="FD25" s="143"/>
      <c r="FE25" s="143"/>
      <c r="FF25" s="143"/>
      <c r="FG25" s="143"/>
      <c r="FH25" s="143"/>
      <c r="FI25" s="143"/>
      <c r="FJ25" s="143"/>
    </row>
    <row r="26" spans="1:166" s="141" customFormat="1" ht="15.5" customHeight="1" x14ac:dyDescent="0.2">
      <c r="A26" s="408"/>
      <c r="B26" s="127" t="s">
        <v>55</v>
      </c>
      <c r="C26" s="90">
        <f>SUM(D26:DT26)</f>
        <v>-8374604.1041480796</v>
      </c>
      <c r="D26" s="132">
        <f t="shared" ref="D26" si="25">D23</f>
        <v>-524999.88</v>
      </c>
      <c r="E26" s="107">
        <f>SUM(E23:E25)</f>
        <v>-70746.402037709704</v>
      </c>
      <c r="F26" s="107">
        <f t="shared" ref="F26:G26" si="26">SUM(F23:F25)</f>
        <v>-70746.402037709704</v>
      </c>
      <c r="G26" s="107">
        <f t="shared" si="26"/>
        <v>-70746.402037709719</v>
      </c>
      <c r="H26" s="107">
        <f>SUM(H23:H25)</f>
        <v>-70746.402037709704</v>
      </c>
      <c r="I26" s="107">
        <f t="shared" ref="I26" si="27">SUM(I23:I25)</f>
        <v>-70746.402037709704</v>
      </c>
      <c r="J26" s="107">
        <f t="shared" ref="J26:K26" si="28">SUM(J23:J25)</f>
        <v>-70746.402037709704</v>
      </c>
      <c r="K26" s="107">
        <f t="shared" si="28"/>
        <v>-70746.402037709704</v>
      </c>
      <c r="L26" s="107">
        <f t="shared" ref="L26" si="29">SUM(L23:L25)</f>
        <v>-70746.402037709704</v>
      </c>
      <c r="M26" s="107">
        <f t="shared" ref="M26:N26" si="30">SUM(M23:M25)</f>
        <v>-70746.402037709719</v>
      </c>
      <c r="N26" s="107">
        <f t="shared" si="30"/>
        <v>-70746.402037709704</v>
      </c>
      <c r="O26" s="107">
        <f t="shared" ref="O26" si="31">SUM(O23:O25)</f>
        <v>-70746.402037709704</v>
      </c>
      <c r="P26" s="107">
        <f t="shared" ref="P26:Q26" si="32">SUM(P23:P25)</f>
        <v>-70746.402037709704</v>
      </c>
      <c r="Q26" s="107">
        <f t="shared" si="32"/>
        <v>-70746.402037709719</v>
      </c>
      <c r="R26" s="107">
        <f t="shared" ref="R26" si="33">SUM(R23:R25)</f>
        <v>-70746.402037709719</v>
      </c>
      <c r="S26" s="107">
        <f t="shared" ref="S26:T26" si="34">SUM(S23:S25)</f>
        <v>-70746.402037709719</v>
      </c>
      <c r="T26" s="107">
        <f t="shared" si="34"/>
        <v>-70746.402037709704</v>
      </c>
      <c r="U26" s="107">
        <f t="shared" ref="U26" si="35">SUM(U23:U25)</f>
        <v>-70746.402037709719</v>
      </c>
      <c r="V26" s="107">
        <f t="shared" ref="V26:W26" si="36">SUM(V23:V25)</f>
        <v>-70746.402037709719</v>
      </c>
      <c r="W26" s="107">
        <f t="shared" si="36"/>
        <v>-70746.402037709704</v>
      </c>
      <c r="X26" s="107">
        <f t="shared" ref="X26" si="37">SUM(X23:X25)</f>
        <v>-70746.402037709704</v>
      </c>
      <c r="Y26" s="107">
        <f t="shared" ref="Y26:Z26" si="38">SUM(Y23:Y25)</f>
        <v>-70746.402037709704</v>
      </c>
      <c r="Z26" s="107">
        <f t="shared" si="38"/>
        <v>-70746.402037709704</v>
      </c>
      <c r="AA26" s="107">
        <f t="shared" ref="AA26" si="39">SUM(AA23:AA25)</f>
        <v>-70746.402037709704</v>
      </c>
      <c r="AB26" s="107">
        <f t="shared" ref="AB26:AC26" si="40">SUM(AB23:AB25)</f>
        <v>-70746.402037709719</v>
      </c>
      <c r="AC26" s="107">
        <f t="shared" si="40"/>
        <v>-70746.402037709704</v>
      </c>
      <c r="AD26" s="107">
        <f t="shared" ref="AD26" si="41">SUM(AD23:AD25)</f>
        <v>-70746.402037709719</v>
      </c>
      <c r="AE26" s="107">
        <f t="shared" ref="AE26:AF26" si="42">SUM(AE23:AE25)</f>
        <v>-70746.402037709719</v>
      </c>
      <c r="AF26" s="107">
        <f t="shared" si="42"/>
        <v>-70746.402037709704</v>
      </c>
      <c r="AG26" s="107">
        <f t="shared" ref="AG26" si="43">SUM(AG23:AG25)</f>
        <v>-70746.402037709719</v>
      </c>
      <c r="AH26" s="107">
        <f t="shared" ref="AH26:AI26" si="44">SUM(AH23:AH25)</f>
        <v>-70746.402037709719</v>
      </c>
      <c r="AI26" s="107">
        <f t="shared" si="44"/>
        <v>-70746.402037709719</v>
      </c>
      <c r="AJ26" s="107">
        <f t="shared" ref="AJ26" si="45">SUM(AJ23:AJ25)</f>
        <v>-70746.402037709719</v>
      </c>
      <c r="AK26" s="107">
        <f t="shared" ref="AK26:AL26" si="46">SUM(AK23:AK25)</f>
        <v>-70746.402037709704</v>
      </c>
      <c r="AL26" s="107">
        <f t="shared" si="46"/>
        <v>-70746.402037709719</v>
      </c>
      <c r="AM26" s="107">
        <f t="shared" ref="AM26" si="47">SUM(AM23:AM25)</f>
        <v>-70746.402037709719</v>
      </c>
      <c r="AN26" s="107">
        <f t="shared" ref="AN26:AO26" si="48">SUM(AN23:AN25)</f>
        <v>-70746.402037709719</v>
      </c>
      <c r="AO26" s="107">
        <f t="shared" si="48"/>
        <v>-70746.402037709704</v>
      </c>
      <c r="AP26" s="107">
        <f t="shared" ref="AP26" si="49">SUM(AP23:AP25)</f>
        <v>-70746.402037709704</v>
      </c>
      <c r="AQ26" s="107">
        <f t="shared" ref="AQ26:AR26" si="50">SUM(AQ23:AQ25)</f>
        <v>-70746.402037709704</v>
      </c>
      <c r="AR26" s="107">
        <f t="shared" si="50"/>
        <v>-70746.402037709704</v>
      </c>
      <c r="AS26" s="107">
        <f t="shared" ref="AS26" si="51">SUM(AS23:AS25)</f>
        <v>-70746.402037709704</v>
      </c>
      <c r="AT26" s="107">
        <f t="shared" ref="AT26:AU26" si="52">SUM(AT23:AT25)</f>
        <v>-70746.402037709719</v>
      </c>
      <c r="AU26" s="107">
        <f t="shared" si="52"/>
        <v>-70746.402037709719</v>
      </c>
      <c r="AV26" s="107">
        <f t="shared" ref="AV26" si="53">SUM(AV23:AV25)</f>
        <v>-70746.402037709704</v>
      </c>
      <c r="AW26" s="107">
        <f t="shared" ref="AW26:AX26" si="54">SUM(AW23:AW25)</f>
        <v>-70746.402037709704</v>
      </c>
      <c r="AX26" s="107">
        <f t="shared" si="54"/>
        <v>-70746.402037709704</v>
      </c>
      <c r="AY26" s="107">
        <f t="shared" ref="AY26" si="55">SUM(AY23:AY25)</f>
        <v>-70746.402037709704</v>
      </c>
      <c r="AZ26" s="107">
        <f t="shared" ref="AZ26:BA26" si="56">SUM(AZ23:AZ25)</f>
        <v>-70746.402037709704</v>
      </c>
      <c r="BA26" s="107">
        <f t="shared" si="56"/>
        <v>-70746.402037709704</v>
      </c>
      <c r="BB26" s="107">
        <f t="shared" ref="BB26" si="57">SUM(BB23:BB25)</f>
        <v>-70746.402037709719</v>
      </c>
      <c r="BC26" s="107">
        <f t="shared" ref="BC26:BD26" si="58">SUM(BC23:BC25)</f>
        <v>-70746.402037709704</v>
      </c>
      <c r="BD26" s="107">
        <f t="shared" si="58"/>
        <v>-70746.402037709704</v>
      </c>
      <c r="BE26" s="107">
        <f t="shared" ref="BE26" si="59">SUM(BE23:BE25)</f>
        <v>-70746.402037709704</v>
      </c>
      <c r="BF26" s="107">
        <f t="shared" ref="BF26:BG26" si="60">SUM(BF23:BF25)</f>
        <v>-70746.402037709704</v>
      </c>
      <c r="BG26" s="107">
        <f t="shared" si="60"/>
        <v>-70746.402037709719</v>
      </c>
      <c r="BH26" s="107">
        <f t="shared" ref="BH26" si="61">SUM(BH23:BH25)</f>
        <v>-70746.402037709704</v>
      </c>
      <c r="BI26" s="107">
        <f t="shared" ref="BI26:BJ26" si="62">SUM(BI23:BI25)</f>
        <v>-70746.402037709719</v>
      </c>
      <c r="BJ26" s="107">
        <f t="shared" si="62"/>
        <v>-70746.402037709704</v>
      </c>
      <c r="BK26" s="107">
        <f t="shared" ref="BK26" si="63">SUM(BK23:BK25)</f>
        <v>-70746.402037709704</v>
      </c>
      <c r="BL26" s="107">
        <f t="shared" ref="BL26:BM26" si="64">SUM(BL23:BL25)</f>
        <v>-70746.402037709704</v>
      </c>
      <c r="BM26" s="107">
        <f t="shared" si="64"/>
        <v>-70746.402037709719</v>
      </c>
      <c r="BN26" s="107">
        <f t="shared" ref="BN26" si="65">SUM(BN23:BN25)</f>
        <v>-70746.402037709719</v>
      </c>
      <c r="BO26" s="107">
        <f t="shared" ref="BO26:BP26" si="66">SUM(BO23:BO25)</f>
        <v>-70746.402037709704</v>
      </c>
      <c r="BP26" s="107">
        <f t="shared" si="66"/>
        <v>-70746.402037709719</v>
      </c>
      <c r="BQ26" s="107">
        <f t="shared" ref="BQ26" si="67">SUM(BQ23:BQ25)</f>
        <v>-70746.402037709704</v>
      </c>
      <c r="BR26" s="107">
        <f t="shared" ref="BR26:BS26" si="68">SUM(BR23:BR25)</f>
        <v>-70746.402037709704</v>
      </c>
      <c r="BS26" s="107">
        <f t="shared" si="68"/>
        <v>-70746.402037709719</v>
      </c>
      <c r="BT26" s="107">
        <f t="shared" ref="BT26" si="69">SUM(BT23:BT25)</f>
        <v>-70746.402037709719</v>
      </c>
      <c r="BU26" s="107">
        <f t="shared" ref="BU26:BV26" si="70">SUM(BU23:BU25)</f>
        <v>-70746.402037709704</v>
      </c>
      <c r="BV26" s="107">
        <f t="shared" si="70"/>
        <v>-70746.402037709704</v>
      </c>
      <c r="BW26" s="107">
        <f t="shared" ref="BW26" si="71">SUM(BW23:BW25)</f>
        <v>-70746.402037709719</v>
      </c>
      <c r="BX26" s="107">
        <f t="shared" ref="BX26:BY26" si="72">SUM(BX23:BX25)</f>
        <v>-70746.402037709719</v>
      </c>
      <c r="BY26" s="107">
        <f t="shared" si="72"/>
        <v>-70746.402037709719</v>
      </c>
      <c r="BZ26" s="107">
        <f t="shared" ref="BZ26" si="73">SUM(BZ23:BZ25)</f>
        <v>-70746.402037709704</v>
      </c>
      <c r="CA26" s="107">
        <f t="shared" ref="CA26:CB26" si="74">SUM(CA23:CA25)</f>
        <v>-70746.402037709704</v>
      </c>
      <c r="CB26" s="107">
        <f t="shared" si="74"/>
        <v>-70746.402037709719</v>
      </c>
      <c r="CC26" s="107">
        <f t="shared" ref="CC26" si="75">SUM(CC23:CC25)</f>
        <v>-70746.402037709704</v>
      </c>
      <c r="CD26" s="107">
        <f t="shared" ref="CD26:CE26" si="76">SUM(CD23:CD25)</f>
        <v>-70746.402037709704</v>
      </c>
      <c r="CE26" s="107">
        <f t="shared" si="76"/>
        <v>-70746.402037709704</v>
      </c>
      <c r="CF26" s="107">
        <f t="shared" ref="CF26" si="77">SUM(CF23:CF25)</f>
        <v>-70746.402037709704</v>
      </c>
      <c r="CG26" s="107">
        <f t="shared" ref="CG26:CH26" si="78">SUM(CG23:CG25)</f>
        <v>-70746.402037709704</v>
      </c>
      <c r="CH26" s="107">
        <f t="shared" si="78"/>
        <v>-70746.402037709704</v>
      </c>
      <c r="CI26" s="107">
        <f t="shared" ref="CI26" si="79">SUM(CI23:CI25)</f>
        <v>-70746.402037709704</v>
      </c>
      <c r="CJ26" s="107">
        <f t="shared" ref="CJ26:CK26" si="80">SUM(CJ23:CJ25)</f>
        <v>-70746.402037709704</v>
      </c>
      <c r="CK26" s="107">
        <f t="shared" si="80"/>
        <v>-70746.402037709704</v>
      </c>
      <c r="CL26" s="107">
        <f t="shared" ref="CL26" si="81">SUM(CL23:CL25)</f>
        <v>-70746.402037709719</v>
      </c>
      <c r="CM26" s="107">
        <f t="shared" ref="CM26:CN26" si="82">SUM(CM23:CM25)</f>
        <v>-70746.402037709704</v>
      </c>
      <c r="CN26" s="107">
        <f t="shared" si="82"/>
        <v>-70746.402037709704</v>
      </c>
      <c r="CO26" s="107">
        <f t="shared" ref="CO26" si="83">SUM(CO23:CO25)</f>
        <v>-70746.402037709704</v>
      </c>
      <c r="CP26" s="107">
        <f t="shared" ref="CP26:CQ26" si="84">SUM(CP23:CP25)</f>
        <v>-70746.402037709719</v>
      </c>
      <c r="CQ26" s="107">
        <f t="shared" si="84"/>
        <v>-70746.402037709704</v>
      </c>
      <c r="CR26" s="107">
        <f t="shared" ref="CR26" si="85">SUM(CR23:CR25)</f>
        <v>-70746.402037709719</v>
      </c>
      <c r="CS26" s="107">
        <f t="shared" ref="CS26:CT26" si="86">SUM(CS23:CS25)</f>
        <v>-70746.402037709719</v>
      </c>
      <c r="CT26" s="107">
        <f t="shared" si="86"/>
        <v>-70746.402037709719</v>
      </c>
      <c r="CU26" s="107">
        <f t="shared" ref="CU26" si="87">SUM(CU23:CU25)</f>
        <v>-70746.402037709704</v>
      </c>
      <c r="CV26" s="107">
        <f t="shared" ref="CV26:CW26" si="88">SUM(CV23:CV25)</f>
        <v>-70746.402037709704</v>
      </c>
      <c r="CW26" s="107">
        <f t="shared" si="88"/>
        <v>-70746.402037709719</v>
      </c>
      <c r="CX26" s="107">
        <f t="shared" ref="CX26" si="89">SUM(CX23:CX25)</f>
        <v>-70746.402037709704</v>
      </c>
      <c r="CY26" s="107">
        <f t="shared" ref="CY26:CZ26" si="90">SUM(CY23:CY25)</f>
        <v>-70746.402037709719</v>
      </c>
      <c r="CZ26" s="107">
        <f t="shared" si="90"/>
        <v>-70746.402037709704</v>
      </c>
      <c r="DA26" s="107">
        <f t="shared" ref="DA26" si="91">SUM(DA23:DA25)</f>
        <v>-70746.402037709704</v>
      </c>
      <c r="DB26" s="107">
        <f t="shared" ref="DB26:DC26" si="92">SUM(DB23:DB25)</f>
        <v>-70746.402037709704</v>
      </c>
      <c r="DC26" s="107">
        <f t="shared" si="92"/>
        <v>-70746.402037709719</v>
      </c>
      <c r="DD26" s="107">
        <f t="shared" ref="DD26" si="93">SUM(DD23:DD25)</f>
        <v>-70746.402037709704</v>
      </c>
      <c r="DE26" s="107">
        <f t="shared" ref="DE26:DF26" si="94">SUM(DE23:DE25)</f>
        <v>-70746.402037709719</v>
      </c>
      <c r="DF26" s="107">
        <f t="shared" si="94"/>
        <v>-70746.402037709704</v>
      </c>
      <c r="DG26" s="107">
        <f t="shared" ref="DG26" si="95">SUM(DG23:DG25)</f>
        <v>-70746.402037709704</v>
      </c>
      <c r="DH26" s="107">
        <f t="shared" ref="DH26:DI26" si="96">SUM(DH23:DH25)</f>
        <v>-70746.402037709704</v>
      </c>
      <c r="DI26" s="107">
        <f t="shared" si="96"/>
        <v>-70746.402037709719</v>
      </c>
      <c r="DJ26" s="107">
        <f t="shared" ref="DJ26" si="97">SUM(DJ23:DJ25)</f>
        <v>-138246.40203770972</v>
      </c>
      <c r="DK26" s="107">
        <f t="shared" ref="DK26:DL26" si="98">SUM(DK23:DK25)</f>
        <v>0</v>
      </c>
      <c r="DL26" s="107">
        <f t="shared" si="98"/>
        <v>0</v>
      </c>
      <c r="DM26" s="107">
        <f t="shared" ref="DM26" si="99">SUM(DM23:DM25)</f>
        <v>0</v>
      </c>
      <c r="DN26" s="107">
        <f t="shared" ref="DN26:DO26" si="100">SUM(DN23:DN25)</f>
        <v>0</v>
      </c>
      <c r="DO26" s="107">
        <f t="shared" si="100"/>
        <v>0</v>
      </c>
      <c r="DP26" s="107">
        <f t="shared" ref="DP26" si="101">SUM(DP23:DP25)</f>
        <v>0</v>
      </c>
      <c r="DQ26" s="107">
        <f t="shared" ref="DQ26:DR26" si="102">SUM(DQ23:DQ25)</f>
        <v>0</v>
      </c>
      <c r="DR26" s="107">
        <f t="shared" si="102"/>
        <v>0</v>
      </c>
      <c r="DS26" s="107">
        <f t="shared" ref="DS26" si="103">SUM(DS23:DS25)</f>
        <v>0</v>
      </c>
      <c r="DT26" s="108">
        <f t="shared" ref="DT26" si="104">SUM(DT23:DT25)</f>
        <v>0</v>
      </c>
      <c r="DU26" s="144"/>
      <c r="DV26" s="143"/>
      <c r="DW26" s="143"/>
      <c r="DX26" s="143"/>
      <c r="DY26" s="143"/>
      <c r="DZ26" s="143"/>
      <c r="EA26" s="143"/>
      <c r="EB26" s="143"/>
      <c r="EC26" s="143"/>
      <c r="ED26" s="143"/>
      <c r="EE26" s="143"/>
      <c r="EF26" s="143"/>
      <c r="EG26" s="143"/>
      <c r="EH26" s="143"/>
      <c r="EI26" s="143"/>
      <c r="EJ26" s="143"/>
      <c r="EK26" s="143"/>
      <c r="EL26" s="143"/>
      <c r="EM26" s="143"/>
      <c r="EN26" s="143"/>
      <c r="EO26" s="143"/>
      <c r="EP26" s="143"/>
      <c r="EQ26" s="143"/>
      <c r="ER26" s="143"/>
      <c r="ES26" s="143"/>
      <c r="ET26" s="143"/>
      <c r="EU26" s="143"/>
      <c r="EV26" s="143"/>
      <c r="EW26" s="143"/>
      <c r="EX26" s="143"/>
      <c r="EY26" s="143"/>
      <c r="EZ26" s="143"/>
      <c r="FA26" s="143"/>
      <c r="FB26" s="143"/>
      <c r="FC26" s="143"/>
      <c r="FD26" s="143"/>
      <c r="FE26" s="143"/>
      <c r="FF26" s="143"/>
      <c r="FG26" s="143"/>
      <c r="FH26" s="143"/>
      <c r="FI26" s="143"/>
      <c r="FJ26" s="143"/>
    </row>
    <row r="27" spans="1:166" s="141" customFormat="1" ht="15.5" customHeight="1" x14ac:dyDescent="0.2">
      <c r="A27" s="408"/>
      <c r="B27" s="128" t="s">
        <v>50</v>
      </c>
      <c r="C27" s="91">
        <f>SUM(D27:DT27)</f>
        <v>-5916474.9174076868</v>
      </c>
      <c r="D27" s="120">
        <f>D26/((1+'Inputs and Model Assumptions'!$D$43)^(D17))</f>
        <v>-524999.88</v>
      </c>
      <c r="E27" s="109">
        <f>E26/((1+'Inputs and Model Assumptions'!$E$43)^(E6))</f>
        <v>-70240.158505583269</v>
      </c>
      <c r="F27" s="109">
        <f>F26/((1+'Inputs and Model Assumptions'!$E$43)^(F6))</f>
        <v>-69737.537525366744</v>
      </c>
      <c r="G27" s="109">
        <f>G26/((1+'Inputs and Model Assumptions'!$E$43)^(G6))</f>
        <v>-69238.513174986045</v>
      </c>
      <c r="H27" s="109">
        <f>H26/((1+'Inputs and Model Assumptions'!$E$43)^(H6))</f>
        <v>-68743.059717858938</v>
      </c>
      <c r="I27" s="109">
        <f>I26/((1+'Inputs and Model Assumptions'!$E$43)^(I6))</f>
        <v>-68251.151601567777</v>
      </c>
      <c r="J27" s="109">
        <f>J26/((1+'Inputs and Model Assumptions'!$E$43)^(J6))</f>
        <v>-67762.763456541594</v>
      </c>
      <c r="K27" s="109">
        <f>K26/((1+'Inputs and Model Assumptions'!$E$43)^(K6))</f>
        <v>-67277.870094747705</v>
      </c>
      <c r="L27" s="109">
        <f>L26/((1+'Inputs and Model Assumptions'!$E$43)^(L6))</f>
        <v>-66796.446508392706</v>
      </c>
      <c r="M27" s="109">
        <f>M26/((1+'Inputs and Model Assumptions'!$E$43)^(M6))</f>
        <v>-66318.467868632652</v>
      </c>
      <c r="N27" s="109">
        <f>N26/((1+'Inputs and Model Assumptions'!$E$43)^(N6))</f>
        <v>-65843.909524292612</v>
      </c>
      <c r="O27" s="109">
        <f>O26/((1+'Inputs and Model Assumptions'!$E$43)^(O6))</f>
        <v>-65372.747000595329</v>
      </c>
      <c r="P27" s="109">
        <f>P26/((1+'Inputs and Model Assumptions'!$E$43)^(P6))</f>
        <v>-64904.955997898847</v>
      </c>
      <c r="Q27" s="109">
        <f>Q26/((1+'Inputs and Model Assumptions'!$E$43)^(Q6))</f>
        <v>-64440.512390443422</v>
      </c>
      <c r="R27" s="109">
        <f>R26/((1+'Inputs and Model Assumptions'!$E$43)^(R6))</f>
        <v>-63979.392225107149</v>
      </c>
      <c r="S27" s="109">
        <f>S26/((1+'Inputs and Model Assumptions'!$E$43)^(S6))</f>
        <v>-63521.571720170716</v>
      </c>
      <c r="T27" s="109">
        <f>T26/((1+'Inputs and Model Assumptions'!$E$43)^(T6))</f>
        <v>-63067.027264090808</v>
      </c>
      <c r="U27" s="109">
        <f>U26/((1+'Inputs and Model Assumptions'!$E$43)^(U6))</f>
        <v>-62615.735414282412</v>
      </c>
      <c r="V27" s="109">
        <f>V26/((1+'Inputs and Model Assumptions'!$E$43)^(V6))</f>
        <v>-62167.672895909767</v>
      </c>
      <c r="W27" s="109">
        <f>W26/((1+'Inputs and Model Assumptions'!$E$43)^(W6))</f>
        <v>-61722.816600686005</v>
      </c>
      <c r="X27" s="109">
        <f>X26/((1+'Inputs and Model Assumptions'!$E$43)^(X6))</f>
        <v>-61281.143585681413</v>
      </c>
      <c r="Y27" s="109">
        <f>Y26/((1+'Inputs and Model Assumptions'!$E$43)^(Y6))</f>
        <v>-60842.631072140066</v>
      </c>
      <c r="Z27" s="109">
        <f>Z26/((1+'Inputs and Model Assumptions'!$E$43)^(Z6))</f>
        <v>-60407.256444305174</v>
      </c>
      <c r="AA27" s="109">
        <f>AA26/((1+'Inputs and Model Assumptions'!$E$43)^(AA6))</f>
        <v>-59974.997248252614</v>
      </c>
      <c r="AB27" s="109">
        <f>AB26/((1+'Inputs and Model Assumptions'!$E$43)^(AB6))</f>
        <v>-59545.831190732933</v>
      </c>
      <c r="AC27" s="109">
        <f>AC26/((1+'Inputs and Model Assumptions'!$E$43)^(AC6))</f>
        <v>-59119.736138021508</v>
      </c>
      <c r="AD27" s="109">
        <f>AD26/((1+'Inputs and Model Assumptions'!$E$43)^(AD6))</f>
        <v>-58696.69011477723</v>
      </c>
      <c r="AE27" s="109">
        <f>AE26/((1+'Inputs and Model Assumptions'!$E$43)^(AE6))</f>
        <v>-58276.671302908951</v>
      </c>
      <c r="AF27" s="109">
        <f>AF26/((1+'Inputs and Model Assumptions'!$E$43)^(AF6))</f>
        <v>-57859.658040450311</v>
      </c>
      <c r="AG27" s="109">
        <f>AG26/((1+'Inputs and Model Assumptions'!$E$43)^(AG6))</f>
        <v>-57445.628820442616</v>
      </c>
      <c r="AH27" s="109">
        <f>AH26/((1+'Inputs and Model Assumptions'!$E$43)^(AH6))</f>
        <v>-57034.562289825502</v>
      </c>
      <c r="AI27" s="109">
        <f>AI26/((1+'Inputs and Model Assumptions'!$E$43)^(AI6))</f>
        <v>-56626.437248335824</v>
      </c>
      <c r="AJ27" s="109">
        <f>AJ26/((1+'Inputs and Model Assumptions'!$E$43)^(AJ6))</f>
        <v>-56221.232647414174</v>
      </c>
      <c r="AK27" s="109">
        <f>AK26/((1+'Inputs and Model Assumptions'!$E$43)^(AK6))</f>
        <v>-55818.927589119354</v>
      </c>
      <c r="AL27" s="109">
        <f>AL26/((1+'Inputs and Model Assumptions'!$E$43)^(AL6))</f>
        <v>-55419.501325050667</v>
      </c>
      <c r="AM27" s="109">
        <f>AM26/((1+'Inputs and Model Assumptions'!$E$43)^(AM6))</f>
        <v>-55022.933255277676</v>
      </c>
      <c r="AN27" s="109">
        <f>AN26/((1+'Inputs and Model Assumptions'!$E$43)^(AN6))</f>
        <v>-54629.202927277947</v>
      </c>
      <c r="AO27" s="109">
        <f>AO26/((1+'Inputs and Model Assumptions'!$E$43)^(AO6))</f>
        <v>-54238.290034882142</v>
      </c>
      <c r="AP27" s="109">
        <f>AP26/((1+'Inputs and Model Assumptions'!$E$43)^(AP6))</f>
        <v>-53850.17441722683</v>
      </c>
      <c r="AQ27" s="109">
        <f>AQ26/((1+'Inputs and Model Assumptions'!$E$43)^(AQ6))</f>
        <v>-53464.836057714645</v>
      </c>
      <c r="AR27" s="109">
        <f>AR26/((1+'Inputs and Model Assumptions'!$E$43)^(AR6))</f>
        <v>-53082.255082981959</v>
      </c>
      <c r="AS27" s="109">
        <f>AS26/((1+'Inputs and Model Assumptions'!$E$43)^(AS6))</f>
        <v>-52702.411761873977</v>
      </c>
      <c r="AT27" s="109">
        <f>AT26/((1+'Inputs and Model Assumptions'!$E$43)^(AT6))</f>
        <v>-52325.286504427095</v>
      </c>
      <c r="AU27" s="109">
        <f>AU26/((1+'Inputs and Model Assumptions'!$E$43)^(AU6))</f>
        <v>-51950.859860858589</v>
      </c>
      <c r="AV27" s="109">
        <f>AV26/((1+'Inputs and Model Assumptions'!$E$43)^(AV6))</f>
        <v>-51579.112520563482</v>
      </c>
      <c r="AW27" s="109">
        <f>AW26/((1+'Inputs and Model Assumptions'!$E$43)^(AW6))</f>
        <v>-51210.025311118712</v>
      </c>
      <c r="AX27" s="109">
        <f>AX26/((1+'Inputs and Model Assumptions'!$E$43)^(AX6))</f>
        <v>-50843.579197294202</v>
      </c>
      <c r="AY27" s="109">
        <f>AY26/((1+'Inputs and Model Assumptions'!$E$43)^(AY6))</f>
        <v>-50479.755280071273</v>
      </c>
      <c r="AZ27" s="109">
        <f>AZ26/((1+'Inputs and Model Assumptions'!$E$43)^(AZ6))</f>
        <v>-50118.53479566786</v>
      </c>
      <c r="BA27" s="109">
        <f>BA26/((1+'Inputs and Model Assumptions'!$E$43)^(BA6))</f>
        <v>-49759.899114570799</v>
      </c>
      <c r="BB27" s="109">
        <f>BB26/((1+'Inputs and Model Assumptions'!$E$43)^(BB6))</f>
        <v>-49403.829740575122</v>
      </c>
      <c r="BC27" s="109">
        <f>BC26/((1+'Inputs and Model Assumptions'!$E$43)^(BC6))</f>
        <v>-49050.308309829976</v>
      </c>
      <c r="BD27" s="109">
        <f>BD26/((1+'Inputs and Model Assumptions'!$E$43)^(BD6))</f>
        <v>-48699.316589891736</v>
      </c>
      <c r="BE27" s="109">
        <f>BE26/((1+'Inputs and Model Assumptions'!$E$43)^(BE6))</f>
        <v>-48350.836478783487</v>
      </c>
      <c r="BF27" s="109">
        <f>BF26/((1+'Inputs and Model Assumptions'!$E$43)^(BF6))</f>
        <v>-48004.850004061562</v>
      </c>
      <c r="BG27" s="109">
        <f>BG26/((1+'Inputs and Model Assumptions'!$E$43)^(BG6))</f>
        <v>-47661.339321888627</v>
      </c>
      <c r="BH27" s="109">
        <f>BH26/((1+'Inputs and Model Assumptions'!$E$43)^(BH6))</f>
        <v>-47320.286716113318</v>
      </c>
      <c r="BI27" s="109">
        <f>BI26/((1+'Inputs and Model Assumptions'!$E$43)^(BI6))</f>
        <v>-46981.674597356643</v>
      </c>
      <c r="BJ27" s="109">
        <f>BJ26/((1+'Inputs and Model Assumptions'!$E$43)^(BJ6))</f>
        <v>-46645.485502104799</v>
      </c>
      <c r="BK27" s="109">
        <f>BK26/((1+'Inputs and Model Assumptions'!$E$43)^(BK6))</f>
        <v>-46311.70209180854</v>
      </c>
      <c r="BL27" s="109">
        <f>BL26/((1+'Inputs and Model Assumptions'!$E$43)^(BL6))</f>
        <v>-45980.307151988884</v>
      </c>
      <c r="BM27" s="109">
        <f>BM26/((1+'Inputs and Model Assumptions'!$E$43)^(BM6))</f>
        <v>-45651.283591349398</v>
      </c>
      <c r="BN27" s="109">
        <f>BN26/((1+'Inputs and Model Assumptions'!$E$43)^(BN6))</f>
        <v>-45324.614440894627</v>
      </c>
      <c r="BO27" s="109">
        <f>BO26/((1+'Inputs and Model Assumptions'!$E$43)^(BO6))</f>
        <v>-45000.282853055054</v>
      </c>
      <c r="BP27" s="109">
        <f>BP26/((1+'Inputs and Model Assumptions'!$E$43)^(BP6))</f>
        <v>-44678.272100818132</v>
      </c>
      <c r="BQ27" s="109">
        <f>BQ26/((1+'Inputs and Model Assumptions'!$E$43)^(BQ6))</f>
        <v>-44358.5655768656</v>
      </c>
      <c r="BR27" s="109">
        <f>BR26/((1+'Inputs and Model Assumptions'!$E$43)^(BR6))</f>
        <v>-44041.146792717052</v>
      </c>
      <c r="BS27" s="109">
        <f>BS26/((1+'Inputs and Model Assumptions'!$E$43)^(BS6))</f>
        <v>-43725.999377879503</v>
      </c>
      <c r="BT27" s="109">
        <f>BT26/((1+'Inputs and Model Assumptions'!$E$43)^(BT6))</f>
        <v>-43413.107079003064</v>
      </c>
      <c r="BU27" s="109">
        <f>BU26/((1+'Inputs and Model Assumptions'!$E$43)^(BU6))</f>
        <v>-43102.453759042801</v>
      </c>
      <c r="BV27" s="109">
        <f>BV26/((1+'Inputs and Model Assumptions'!$E$43)^(BV6))</f>
        <v>-42794.023396426441</v>
      </c>
      <c r="BW27" s="109">
        <f>BW26/((1+'Inputs and Model Assumptions'!$E$43)^(BW6))</f>
        <v>-42487.800084228038</v>
      </c>
      <c r="BX27" s="109">
        <f>BX26/((1+'Inputs and Model Assumptions'!$E$43)^(BX6))</f>
        <v>-42183.768029347622</v>
      </c>
      <c r="BY27" s="109">
        <f>BY26/((1+'Inputs and Model Assumptions'!$E$43)^(BY6))</f>
        <v>-41881.911551696707</v>
      </c>
      <c r="BZ27" s="109">
        <f>BZ26/((1+'Inputs and Model Assumptions'!$E$43)^(BZ6))</f>
        <v>-41582.215083389579</v>
      </c>
      <c r="CA27" s="109">
        <f>CA26/((1+'Inputs and Model Assumptions'!$E$43)^(CA6))</f>
        <v>-41284.663167940438</v>
      </c>
      <c r="CB27" s="109">
        <f>CB26/((1+'Inputs and Model Assumptions'!$E$43)^(CB6))</f>
        <v>-40989.2404594662</v>
      </c>
      <c r="CC27" s="109">
        <f>CC26/((1+'Inputs and Model Assumptions'!$E$43)^(CC6))</f>
        <v>-40695.931721895067</v>
      </c>
      <c r="CD27" s="109">
        <f>CD26/((1+'Inputs and Model Assumptions'!$E$43)^(CD6))</f>
        <v>-40404.721828180809</v>
      </c>
      <c r="CE27" s="109">
        <f>CE26/((1+'Inputs and Model Assumptions'!$E$43)^(CE6))</f>
        <v>-40115.59575952249</v>
      </c>
      <c r="CF27" s="109">
        <f>CF26/((1+'Inputs and Model Assumptions'!$E$43)^(CF6))</f>
        <v>-39828.53860458998</v>
      </c>
      <c r="CG27" s="109">
        <f>CG26/((1+'Inputs and Model Assumptions'!$E$43)^(CG6))</f>
        <v>-39543.535558754884</v>
      </c>
      <c r="CH27" s="109">
        <f>CH26/((1+'Inputs and Model Assumptions'!$E$43)^(CH6))</f>
        <v>-39260.571923327028</v>
      </c>
      <c r="CI27" s="109">
        <f>CI26/((1+'Inputs and Model Assumptions'!$E$43)^(CI6))</f>
        <v>-38979.633104796383</v>
      </c>
      <c r="CJ27" s="109">
        <f>CJ26/((1+'Inputs and Model Assumptions'!$E$43)^(CJ6))</f>
        <v>-38700.704614080409</v>
      </c>
      <c r="CK27" s="109">
        <f>CK26/((1+'Inputs and Model Assumptions'!$E$43)^(CK6))</f>
        <v>-38423.772065776808</v>
      </c>
      <c r="CL27" s="109">
        <f>CL26/((1+'Inputs and Model Assumptions'!$E$43)^(CL6))</f>
        <v>-38148.821177421654</v>
      </c>
      <c r="CM27" s="109">
        <f>CM26/((1+'Inputs and Model Assumptions'!$E$43)^(CM6))</f>
        <v>-37875.83776875271</v>
      </c>
      <c r="CN27" s="109">
        <f>CN26/((1+'Inputs and Model Assumptions'!$E$43)^(CN6))</f>
        <v>-37604.807760978183</v>
      </c>
      <c r="CO27" s="109">
        <f>CO26/((1+'Inputs and Model Assumptions'!$E$43)^(CO6))</f>
        <v>-37335.717176050544</v>
      </c>
      <c r="CP27" s="109">
        <f>CP26/((1+'Inputs and Model Assumptions'!$E$43)^(CP6))</f>
        <v>-37068.55213594572</v>
      </c>
      <c r="CQ27" s="109">
        <f>CQ26/((1+'Inputs and Model Assumptions'!$E$43)^(CQ6))</f>
        <v>-36803.29886194726</v>
      </c>
      <c r="CR27" s="109">
        <f>CR26/((1+'Inputs and Model Assumptions'!$E$43)^(CR6))</f>
        <v>-36539.943673935792</v>
      </c>
      <c r="CS27" s="109">
        <f>CS26/((1+'Inputs and Model Assumptions'!$E$43)^(CS6))</f>
        <v>-36278.472989683411</v>
      </c>
      <c r="CT27" s="109">
        <f>CT26/((1+'Inputs and Model Assumptions'!$E$43)^(CT6))</f>
        <v>-36018.873324153268</v>
      </c>
      <c r="CU27" s="109">
        <f>CU26/((1+'Inputs and Model Assumptions'!$E$43)^(CU6))</f>
        <v>-35761.131288804034</v>
      </c>
      <c r="CV27" s="109">
        <f>CV26/((1+'Inputs and Model Assumptions'!$E$43)^(CV6))</f>
        <v>-35505.233590899472</v>
      </c>
      <c r="CW27" s="109">
        <f>CW26/((1+'Inputs and Model Assumptions'!$E$43)^(CW6))</f>
        <v>-35251.167032822785</v>
      </c>
      <c r="CX27" s="109">
        <f>CX26/((1+'Inputs and Model Assumptions'!$E$43)^(CX6))</f>
        <v>-34998.918511396027</v>
      </c>
      <c r="CY27" s="109">
        <f>CY26/((1+'Inputs and Model Assumptions'!$E$43)^(CY6))</f>
        <v>-34748.47501720435</v>
      </c>
      <c r="CZ27" s="109">
        <f>CZ26/((1+'Inputs and Model Assumptions'!$E$43)^(CZ6))</f>
        <v>-34499.823633924949</v>
      </c>
      <c r="DA27" s="109">
        <f>DA26/((1+'Inputs and Model Assumptions'!$E$43)^(DA6))</f>
        <v>-34252.951537661065</v>
      </c>
      <c r="DB27" s="109">
        <f>DB26/((1+'Inputs and Model Assumptions'!$E$43)^(DB6))</f>
        <v>-34007.845996280492</v>
      </c>
      <c r="DC27" s="109">
        <f>DC26/((1+'Inputs and Model Assumptions'!$E$43)^(DC6))</f>
        <v>-33764.494368758977</v>
      </c>
      <c r="DD27" s="109">
        <f>DD26/((1+'Inputs and Model Assumptions'!$E$43)^(DD6))</f>
        <v>-33522.884104528261</v>
      </c>
      <c r="DE27" s="109">
        <f>DE26/((1+'Inputs and Model Assumptions'!$E$43)^(DE6))</f>
        <v>-33283.002742828838</v>
      </c>
      <c r="DF27" s="109">
        <f>DF26/((1+'Inputs and Model Assumptions'!$E$43)^(DF6))</f>
        <v>-33044.837912067225</v>
      </c>
      <c r="DG27" s="109">
        <f>DG26/((1+'Inputs and Model Assumptions'!$E$43)^(DG6))</f>
        <v>-32808.377329178038</v>
      </c>
      <c r="DH27" s="109">
        <f>DH26/((1+'Inputs and Model Assumptions'!$E$43)^(DH6))</f>
        <v>-32573.608798990357</v>
      </c>
      <c r="DI27" s="109">
        <f>DI26/((1+'Inputs and Model Assumptions'!$E$43)^(DI6))</f>
        <v>-32340.520213598909</v>
      </c>
      <c r="DJ27" s="109">
        <f>DJ26/((1+'Inputs and Model Assumptions'!$E$43)^(DJ6))</f>
        <v>-62744.78076401024</v>
      </c>
      <c r="DK27" s="109">
        <f>DK26/((1+'Inputs and Model Assumptions'!$E$43)^(DK6))</f>
        <v>0</v>
      </c>
      <c r="DL27" s="109">
        <f>DL26/((1+'Inputs and Model Assumptions'!$E$43)^(DL6))</f>
        <v>0</v>
      </c>
      <c r="DM27" s="109">
        <f>DM26/((1+'Inputs and Model Assumptions'!$E$43)^(DM6))</f>
        <v>0</v>
      </c>
      <c r="DN27" s="109">
        <f>DN26/((1+'Inputs and Model Assumptions'!$E$43)^(DN6))</f>
        <v>0</v>
      </c>
      <c r="DO27" s="109">
        <f>DO26/((1+'Inputs and Model Assumptions'!$E$43)^(DO6))</f>
        <v>0</v>
      </c>
      <c r="DP27" s="109">
        <f>DP26/((1+'Inputs and Model Assumptions'!$E$43)^(DP6))</f>
        <v>0</v>
      </c>
      <c r="DQ27" s="109">
        <f>DQ26/((1+'Inputs and Model Assumptions'!$E$43)^(DQ6))</f>
        <v>0</v>
      </c>
      <c r="DR27" s="109">
        <f>DR26/((1+'Inputs and Model Assumptions'!$E$43)^(DR6))</f>
        <v>0</v>
      </c>
      <c r="DS27" s="109">
        <f>DS26/((1+'Inputs and Model Assumptions'!$E$43)^(DS6))</f>
        <v>0</v>
      </c>
      <c r="DT27" s="110">
        <f>DT26/((1+'Inputs and Model Assumptions'!$E$43)^(DT6))</f>
        <v>0</v>
      </c>
      <c r="DU27" s="144"/>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row>
    <row r="28" spans="1:166" s="141" customFormat="1" ht="15.5" customHeight="1" thickBot="1" x14ac:dyDescent="0.25">
      <c r="A28" s="409"/>
      <c r="B28" s="129" t="s">
        <v>53</v>
      </c>
      <c r="C28" s="135"/>
      <c r="D28" s="133">
        <v>0</v>
      </c>
      <c r="E28" s="111">
        <f t="shared" ref="E28:AJ28" si="105">E27+D28</f>
        <v>-70240.158505583269</v>
      </c>
      <c r="F28" s="111">
        <f t="shared" si="105"/>
        <v>-139977.69603095</v>
      </c>
      <c r="G28" s="111">
        <f t="shared" si="105"/>
        <v>-209216.20920593606</v>
      </c>
      <c r="H28" s="111">
        <f t="shared" si="105"/>
        <v>-277959.26892379497</v>
      </c>
      <c r="I28" s="111">
        <f t="shared" si="105"/>
        <v>-346210.42052536272</v>
      </c>
      <c r="J28" s="111">
        <f t="shared" si="105"/>
        <v>-413973.18398190429</v>
      </c>
      <c r="K28" s="111">
        <f t="shared" si="105"/>
        <v>-481251.05407665198</v>
      </c>
      <c r="L28" s="111">
        <f t="shared" si="105"/>
        <v>-548047.50058504473</v>
      </c>
      <c r="M28" s="111">
        <f t="shared" si="105"/>
        <v>-614365.96845367737</v>
      </c>
      <c r="N28" s="111">
        <f t="shared" si="105"/>
        <v>-680209.87797796994</v>
      </c>
      <c r="O28" s="111">
        <f t="shared" si="105"/>
        <v>-745582.62497856526</v>
      </c>
      <c r="P28" s="111">
        <f t="shared" si="105"/>
        <v>-810487.58097646409</v>
      </c>
      <c r="Q28" s="111">
        <f t="shared" si="105"/>
        <v>-874928.09336690756</v>
      </c>
      <c r="R28" s="111">
        <f t="shared" si="105"/>
        <v>-938907.48559201474</v>
      </c>
      <c r="S28" s="111">
        <f t="shared" si="105"/>
        <v>-1002429.0573121854</v>
      </c>
      <c r="T28" s="111">
        <f t="shared" si="105"/>
        <v>-1065496.0845762761</v>
      </c>
      <c r="U28" s="111">
        <f t="shared" si="105"/>
        <v>-1128111.8199905585</v>
      </c>
      <c r="V28" s="111">
        <f t="shared" si="105"/>
        <v>-1190279.4928864683</v>
      </c>
      <c r="W28" s="111">
        <f t="shared" si="105"/>
        <v>-1252002.3094871542</v>
      </c>
      <c r="X28" s="111">
        <f t="shared" si="105"/>
        <v>-1313283.4530728357</v>
      </c>
      <c r="Y28" s="111">
        <f t="shared" si="105"/>
        <v>-1374126.0841449758</v>
      </c>
      <c r="Z28" s="111">
        <f t="shared" si="105"/>
        <v>-1434533.3405892809</v>
      </c>
      <c r="AA28" s="111">
        <f t="shared" si="105"/>
        <v>-1494508.3378375336</v>
      </c>
      <c r="AB28" s="111">
        <f t="shared" si="105"/>
        <v>-1554054.1690282666</v>
      </c>
      <c r="AC28" s="111">
        <f t="shared" si="105"/>
        <v>-1613173.9051662881</v>
      </c>
      <c r="AD28" s="111">
        <f t="shared" si="105"/>
        <v>-1671870.5952810654</v>
      </c>
      <c r="AE28" s="111">
        <f t="shared" si="105"/>
        <v>-1730147.2665839745</v>
      </c>
      <c r="AF28" s="111">
        <f t="shared" si="105"/>
        <v>-1788006.9246244249</v>
      </c>
      <c r="AG28" s="111">
        <f t="shared" si="105"/>
        <v>-1845452.5534448675</v>
      </c>
      <c r="AH28" s="111">
        <f t="shared" si="105"/>
        <v>-1902487.1157346929</v>
      </c>
      <c r="AI28" s="111">
        <f t="shared" si="105"/>
        <v>-1959113.5529830288</v>
      </c>
      <c r="AJ28" s="111">
        <f t="shared" si="105"/>
        <v>-2015334.7856304429</v>
      </c>
      <c r="AK28" s="111">
        <f t="shared" ref="AK28:BP28" si="106">AK27+AJ28</f>
        <v>-2071153.7132195623</v>
      </c>
      <c r="AL28" s="111">
        <f t="shared" si="106"/>
        <v>-2126573.2145446129</v>
      </c>
      <c r="AM28" s="111">
        <f t="shared" si="106"/>
        <v>-2181596.1477998905</v>
      </c>
      <c r="AN28" s="111">
        <f t="shared" si="106"/>
        <v>-2236225.3507271684</v>
      </c>
      <c r="AO28" s="111">
        <f t="shared" si="106"/>
        <v>-2290463.6407620506</v>
      </c>
      <c r="AP28" s="111">
        <f t="shared" si="106"/>
        <v>-2344313.8151792777</v>
      </c>
      <c r="AQ28" s="111">
        <f t="shared" si="106"/>
        <v>-2397778.6512369923</v>
      </c>
      <c r="AR28" s="111">
        <f t="shared" si="106"/>
        <v>-2450860.9063199745</v>
      </c>
      <c r="AS28" s="111">
        <f t="shared" si="106"/>
        <v>-2503563.3180818483</v>
      </c>
      <c r="AT28" s="111">
        <f t="shared" si="106"/>
        <v>-2555888.6045862753</v>
      </c>
      <c r="AU28" s="111">
        <f t="shared" si="106"/>
        <v>-2607839.4644471337</v>
      </c>
      <c r="AV28" s="111">
        <f t="shared" si="106"/>
        <v>-2659418.5769676971</v>
      </c>
      <c r="AW28" s="111">
        <f t="shared" si="106"/>
        <v>-2710628.602278816</v>
      </c>
      <c r="AX28" s="111">
        <f t="shared" si="106"/>
        <v>-2761472.1814761101</v>
      </c>
      <c r="AY28" s="111">
        <f t="shared" si="106"/>
        <v>-2811951.9367561815</v>
      </c>
      <c r="AZ28" s="111">
        <f t="shared" si="106"/>
        <v>-2862070.4715518495</v>
      </c>
      <c r="BA28" s="111">
        <f t="shared" si="106"/>
        <v>-2911830.3706664201</v>
      </c>
      <c r="BB28" s="111">
        <f t="shared" si="106"/>
        <v>-2961234.2004069951</v>
      </c>
      <c r="BC28" s="111">
        <f t="shared" si="106"/>
        <v>-3010284.5087168249</v>
      </c>
      <c r="BD28" s="111">
        <f t="shared" si="106"/>
        <v>-3058983.8253067168</v>
      </c>
      <c r="BE28" s="111">
        <f t="shared" si="106"/>
        <v>-3107334.6617855001</v>
      </c>
      <c r="BF28" s="111">
        <f t="shared" si="106"/>
        <v>-3155339.5117895617</v>
      </c>
      <c r="BG28" s="111">
        <f t="shared" si="106"/>
        <v>-3203000.8511114502</v>
      </c>
      <c r="BH28" s="111">
        <f t="shared" si="106"/>
        <v>-3250321.1378275636</v>
      </c>
      <c r="BI28" s="111">
        <f t="shared" si="106"/>
        <v>-3297302.81242492</v>
      </c>
      <c r="BJ28" s="111">
        <f t="shared" si="106"/>
        <v>-3343948.2979270248</v>
      </c>
      <c r="BK28" s="111">
        <f t="shared" si="106"/>
        <v>-3390260.0000188332</v>
      </c>
      <c r="BL28" s="111">
        <f t="shared" si="106"/>
        <v>-3436240.3071708223</v>
      </c>
      <c r="BM28" s="111">
        <f t="shared" si="106"/>
        <v>-3481891.5907621719</v>
      </c>
      <c r="BN28" s="111">
        <f t="shared" si="106"/>
        <v>-3527216.2052030666</v>
      </c>
      <c r="BO28" s="111">
        <f t="shared" si="106"/>
        <v>-3572216.4880561219</v>
      </c>
      <c r="BP28" s="111">
        <f t="shared" si="106"/>
        <v>-3616894.7601569402</v>
      </c>
      <c r="BQ28" s="111">
        <f t="shared" ref="BQ28:CV28" si="107">BQ27+BP28</f>
        <v>-3661253.325733806</v>
      </c>
      <c r="BR28" s="111">
        <f t="shared" si="107"/>
        <v>-3705294.4725265233</v>
      </c>
      <c r="BS28" s="111">
        <f t="shared" si="107"/>
        <v>-3749020.4719044026</v>
      </c>
      <c r="BT28" s="111">
        <f t="shared" si="107"/>
        <v>-3792433.5789834056</v>
      </c>
      <c r="BU28" s="111">
        <f t="shared" si="107"/>
        <v>-3835536.0327424486</v>
      </c>
      <c r="BV28" s="111">
        <f t="shared" si="107"/>
        <v>-3878330.056138875</v>
      </c>
      <c r="BW28" s="111">
        <f t="shared" si="107"/>
        <v>-3920817.8562231031</v>
      </c>
      <c r="BX28" s="111">
        <f t="shared" si="107"/>
        <v>-3963001.6242524507</v>
      </c>
      <c r="BY28" s="111">
        <f t="shared" si="107"/>
        <v>-4004883.5358041474</v>
      </c>
      <c r="BZ28" s="111">
        <f t="shared" si="107"/>
        <v>-4046465.7508875369</v>
      </c>
      <c r="CA28" s="111">
        <f t="shared" si="107"/>
        <v>-4087750.4140554774</v>
      </c>
      <c r="CB28" s="111">
        <f t="shared" si="107"/>
        <v>-4128739.6545149437</v>
      </c>
      <c r="CC28" s="111">
        <f t="shared" si="107"/>
        <v>-4169435.5862368387</v>
      </c>
      <c r="CD28" s="111">
        <f t="shared" si="107"/>
        <v>-4209840.3080650195</v>
      </c>
      <c r="CE28" s="111">
        <f t="shared" si="107"/>
        <v>-4249955.9038245417</v>
      </c>
      <c r="CF28" s="111">
        <f t="shared" si="107"/>
        <v>-4289784.4424291318</v>
      </c>
      <c r="CG28" s="111">
        <f t="shared" si="107"/>
        <v>-4329327.9779878864</v>
      </c>
      <c r="CH28" s="111">
        <f t="shared" si="107"/>
        <v>-4368588.5499112131</v>
      </c>
      <c r="CI28" s="111">
        <f t="shared" si="107"/>
        <v>-4407568.1830160096</v>
      </c>
      <c r="CJ28" s="111">
        <f t="shared" si="107"/>
        <v>-4446268.8876300901</v>
      </c>
      <c r="CK28" s="111">
        <f t="shared" si="107"/>
        <v>-4484692.6596958665</v>
      </c>
      <c r="CL28" s="111">
        <f t="shared" si="107"/>
        <v>-4522841.4808732886</v>
      </c>
      <c r="CM28" s="111">
        <f t="shared" si="107"/>
        <v>-4560717.3186420416</v>
      </c>
      <c r="CN28" s="111">
        <f t="shared" si="107"/>
        <v>-4598322.1264030198</v>
      </c>
      <c r="CO28" s="111">
        <f t="shared" si="107"/>
        <v>-4635657.8435790706</v>
      </c>
      <c r="CP28" s="111">
        <f t="shared" si="107"/>
        <v>-4672726.3957150159</v>
      </c>
      <c r="CQ28" s="111">
        <f t="shared" si="107"/>
        <v>-4709529.6945769629</v>
      </c>
      <c r="CR28" s="111">
        <f t="shared" si="107"/>
        <v>-4746069.6382508986</v>
      </c>
      <c r="CS28" s="111">
        <f t="shared" si="107"/>
        <v>-4782348.1112405816</v>
      </c>
      <c r="CT28" s="111">
        <f t="shared" si="107"/>
        <v>-4818366.9845647346</v>
      </c>
      <c r="CU28" s="111">
        <f t="shared" si="107"/>
        <v>-4854128.1158535387</v>
      </c>
      <c r="CV28" s="111">
        <f t="shared" si="107"/>
        <v>-4889633.3494444378</v>
      </c>
      <c r="CW28" s="111">
        <f t="shared" ref="CW28:DT28" si="108">CW27+CV28</f>
        <v>-4924884.5164772607</v>
      </c>
      <c r="CX28" s="111">
        <f t="shared" si="108"/>
        <v>-4959883.434988657</v>
      </c>
      <c r="CY28" s="111">
        <f t="shared" si="108"/>
        <v>-4994631.910005861</v>
      </c>
      <c r="CZ28" s="111">
        <f t="shared" si="108"/>
        <v>-5029131.733639786</v>
      </c>
      <c r="DA28" s="111">
        <f t="shared" si="108"/>
        <v>-5063384.6851774473</v>
      </c>
      <c r="DB28" s="111">
        <f t="shared" si="108"/>
        <v>-5097392.5311737275</v>
      </c>
      <c r="DC28" s="111">
        <f t="shared" si="108"/>
        <v>-5131157.0255424865</v>
      </c>
      <c r="DD28" s="111">
        <f t="shared" si="108"/>
        <v>-5164679.9096470149</v>
      </c>
      <c r="DE28" s="111">
        <f t="shared" si="108"/>
        <v>-5197962.9123898437</v>
      </c>
      <c r="DF28" s="111">
        <f t="shared" si="108"/>
        <v>-5231007.7503019106</v>
      </c>
      <c r="DG28" s="111">
        <f t="shared" si="108"/>
        <v>-5263816.1276310887</v>
      </c>
      <c r="DH28" s="111">
        <f t="shared" si="108"/>
        <v>-5296389.7364300787</v>
      </c>
      <c r="DI28" s="111">
        <f t="shared" si="108"/>
        <v>-5328730.2566436781</v>
      </c>
      <c r="DJ28" s="111">
        <f t="shared" si="108"/>
        <v>-5391475.0374076879</v>
      </c>
      <c r="DK28" s="111">
        <f t="shared" si="108"/>
        <v>-5391475.0374076879</v>
      </c>
      <c r="DL28" s="111">
        <f t="shared" si="108"/>
        <v>-5391475.0374076879</v>
      </c>
      <c r="DM28" s="111">
        <f t="shared" si="108"/>
        <v>-5391475.0374076879</v>
      </c>
      <c r="DN28" s="111">
        <f t="shared" si="108"/>
        <v>-5391475.0374076879</v>
      </c>
      <c r="DO28" s="111">
        <f t="shared" si="108"/>
        <v>-5391475.0374076879</v>
      </c>
      <c r="DP28" s="111">
        <f t="shared" si="108"/>
        <v>-5391475.0374076879</v>
      </c>
      <c r="DQ28" s="111">
        <f t="shared" si="108"/>
        <v>-5391475.0374076879</v>
      </c>
      <c r="DR28" s="111">
        <f t="shared" si="108"/>
        <v>-5391475.0374076879</v>
      </c>
      <c r="DS28" s="111">
        <f t="shared" si="108"/>
        <v>-5391475.0374076879</v>
      </c>
      <c r="DT28" s="112">
        <f t="shared" si="108"/>
        <v>-5391475.0374076879</v>
      </c>
      <c r="DU28" s="144"/>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row>
    <row r="29" spans="1:166" s="141" customFormat="1" ht="15.5" customHeight="1" thickBot="1" x14ac:dyDescent="0.25">
      <c r="A29" s="137"/>
      <c r="B29" s="153"/>
      <c r="C29" s="154"/>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row>
    <row r="30" spans="1:166" s="141" customFormat="1" ht="15.5" customHeight="1" x14ac:dyDescent="0.2">
      <c r="A30" s="142"/>
      <c r="B30" s="59" t="s">
        <v>67</v>
      </c>
      <c r="C30" s="60"/>
      <c r="D30" s="144"/>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row>
    <row r="31" spans="1:166" s="141" customFormat="1" ht="15.5" customHeight="1" thickBot="1" x14ac:dyDescent="0.25">
      <c r="A31" s="142"/>
      <c r="B31" s="61" t="s">
        <v>14</v>
      </c>
      <c r="C31" s="62">
        <f>C27</f>
        <v>-5916474.9174076868</v>
      </c>
      <c r="D31" s="144"/>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row>
    <row r="32" spans="1:166" s="141" customFormat="1" ht="15.5" customHeight="1" thickBot="1" x14ac:dyDescent="0.25">
      <c r="A32" s="142"/>
      <c r="B32" s="163"/>
      <c r="C32" s="154"/>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c r="CG32" s="156"/>
      <c r="CH32" s="156"/>
      <c r="CI32" s="156"/>
      <c r="CJ32" s="156"/>
      <c r="CK32" s="156"/>
      <c r="CL32" s="156"/>
      <c r="CM32" s="156"/>
      <c r="CN32" s="156"/>
      <c r="CO32" s="156"/>
      <c r="CP32" s="156"/>
      <c r="CQ32" s="156"/>
      <c r="CR32" s="156"/>
      <c r="CS32" s="156"/>
      <c r="CT32" s="156"/>
      <c r="CU32" s="156"/>
      <c r="CV32" s="156"/>
      <c r="CW32" s="156"/>
      <c r="CX32" s="156"/>
      <c r="CY32" s="156"/>
      <c r="CZ32" s="156"/>
      <c r="DA32" s="156"/>
      <c r="DB32" s="156"/>
      <c r="DC32" s="156"/>
      <c r="DD32" s="156"/>
      <c r="DE32" s="156"/>
      <c r="DF32" s="156"/>
      <c r="DG32" s="156"/>
      <c r="DH32" s="156"/>
      <c r="DI32" s="156"/>
      <c r="DJ32" s="156"/>
      <c r="DK32" s="156"/>
      <c r="DL32" s="156"/>
      <c r="DM32" s="156"/>
      <c r="DN32" s="156"/>
      <c r="DO32" s="156"/>
      <c r="DP32" s="156"/>
      <c r="DQ32" s="156"/>
      <c r="DR32" s="156"/>
      <c r="DS32" s="156"/>
      <c r="DT32" s="156"/>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row>
    <row r="33" spans="1:166" s="141" customFormat="1" ht="15.5" customHeight="1" x14ac:dyDescent="0.2">
      <c r="A33" s="142"/>
      <c r="B33" s="125" t="s">
        <v>59</v>
      </c>
      <c r="C33" s="405" t="s">
        <v>52</v>
      </c>
      <c r="D33" s="130">
        <v>0</v>
      </c>
      <c r="E33" s="51">
        <f>YEAR(E$3)-YEAR('Inputs and Model Assumptions'!$D$4)+1</f>
        <v>1</v>
      </c>
      <c r="F33" s="51">
        <f>YEAR(F$3)-YEAR('Inputs and Model Assumptions'!$D$4)+1</f>
        <v>1</v>
      </c>
      <c r="G33" s="51">
        <f>YEAR(G$3)-YEAR('Inputs and Model Assumptions'!$D$4)+1</f>
        <v>1</v>
      </c>
      <c r="H33" s="51">
        <f>YEAR(H$3)-YEAR('Inputs and Model Assumptions'!$D$4)+1</f>
        <v>1</v>
      </c>
      <c r="I33" s="51">
        <f>YEAR(I$3)-YEAR('Inputs and Model Assumptions'!$D$4)+1</f>
        <v>1</v>
      </c>
      <c r="J33" s="51">
        <f>YEAR(J$3)-YEAR('Inputs and Model Assumptions'!$D$4)+1</f>
        <v>1</v>
      </c>
      <c r="K33" s="51">
        <f>YEAR(K$3)-YEAR('Inputs and Model Assumptions'!$D$4)+1</f>
        <v>1</v>
      </c>
      <c r="L33" s="51">
        <f>YEAR(L$3)-YEAR('Inputs and Model Assumptions'!$D$4)+1</f>
        <v>1</v>
      </c>
      <c r="M33" s="51">
        <f>YEAR(M$3)-YEAR('Inputs and Model Assumptions'!$D$4)+1</f>
        <v>1</v>
      </c>
      <c r="N33" s="51">
        <f>YEAR(N$3)-YEAR('Inputs and Model Assumptions'!$D$4)+1</f>
        <v>1</v>
      </c>
      <c r="O33" s="51">
        <f>YEAR(O$3)-YEAR('Inputs and Model Assumptions'!$D$4)+1</f>
        <v>1</v>
      </c>
      <c r="P33" s="51">
        <f>YEAR(P$3)-YEAR('Inputs and Model Assumptions'!$D$4)+1</f>
        <v>1</v>
      </c>
      <c r="Q33" s="51">
        <f>YEAR(Q$3)-YEAR('Inputs and Model Assumptions'!$D$4)+1</f>
        <v>2</v>
      </c>
      <c r="R33" s="51">
        <f>YEAR(R$3)-YEAR('Inputs and Model Assumptions'!$D$4)+1</f>
        <v>2</v>
      </c>
      <c r="S33" s="51">
        <f>YEAR(S$3)-YEAR('Inputs and Model Assumptions'!$D$4)+1</f>
        <v>2</v>
      </c>
      <c r="T33" s="51">
        <f>YEAR(T$3)-YEAR('Inputs and Model Assumptions'!$D$4)+1</f>
        <v>2</v>
      </c>
      <c r="U33" s="51">
        <f>YEAR(U$3)-YEAR('Inputs and Model Assumptions'!$D$4)+1</f>
        <v>2</v>
      </c>
      <c r="V33" s="51">
        <f>YEAR(V$3)-YEAR('Inputs and Model Assumptions'!$D$4)+1</f>
        <v>2</v>
      </c>
      <c r="W33" s="51">
        <f>YEAR(W$3)-YEAR('Inputs and Model Assumptions'!$D$4)+1</f>
        <v>2</v>
      </c>
      <c r="X33" s="51">
        <f>YEAR(X$3)-YEAR('Inputs and Model Assumptions'!$D$4)+1</f>
        <v>2</v>
      </c>
      <c r="Y33" s="51">
        <f>YEAR(Y$3)-YEAR('Inputs and Model Assumptions'!$D$4)+1</f>
        <v>2</v>
      </c>
      <c r="Z33" s="51">
        <f>YEAR(Z$3)-YEAR('Inputs and Model Assumptions'!$D$4)+1</f>
        <v>2</v>
      </c>
      <c r="AA33" s="51">
        <f>YEAR(AA$3)-YEAR('Inputs and Model Assumptions'!$D$4)+1</f>
        <v>2</v>
      </c>
      <c r="AB33" s="51">
        <f>YEAR(AB$3)-YEAR('Inputs and Model Assumptions'!$D$4)+1</f>
        <v>2</v>
      </c>
      <c r="AC33" s="51">
        <f>YEAR(AC$3)-YEAR('Inputs and Model Assumptions'!$D$4)+1</f>
        <v>3</v>
      </c>
      <c r="AD33" s="51">
        <f>YEAR(AD$3)-YEAR('Inputs and Model Assumptions'!$D$4)+1</f>
        <v>3</v>
      </c>
      <c r="AE33" s="51">
        <f>YEAR(AE$3)-YEAR('Inputs and Model Assumptions'!$D$4)+1</f>
        <v>3</v>
      </c>
      <c r="AF33" s="51">
        <f>YEAR(AF$3)-YEAR('Inputs and Model Assumptions'!$D$4)+1</f>
        <v>3</v>
      </c>
      <c r="AG33" s="51">
        <f>YEAR(AG$3)-YEAR('Inputs and Model Assumptions'!$D$4)+1</f>
        <v>3</v>
      </c>
      <c r="AH33" s="51">
        <f>YEAR(AH$3)-YEAR('Inputs and Model Assumptions'!$D$4)+1</f>
        <v>3</v>
      </c>
      <c r="AI33" s="51">
        <f>YEAR(AI$3)-YEAR('Inputs and Model Assumptions'!$D$4)+1</f>
        <v>3</v>
      </c>
      <c r="AJ33" s="51">
        <f>YEAR(AJ$3)-YEAR('Inputs and Model Assumptions'!$D$4)+1</f>
        <v>3</v>
      </c>
      <c r="AK33" s="51">
        <f>YEAR(AK$3)-YEAR('Inputs and Model Assumptions'!$D$4)+1</f>
        <v>3</v>
      </c>
      <c r="AL33" s="51">
        <f>YEAR(AL$3)-YEAR('Inputs and Model Assumptions'!$D$4)+1</f>
        <v>3</v>
      </c>
      <c r="AM33" s="51">
        <f>YEAR(AM$3)-YEAR('Inputs and Model Assumptions'!$D$4)+1</f>
        <v>3</v>
      </c>
      <c r="AN33" s="51">
        <f>YEAR(AN$3)-YEAR('Inputs and Model Assumptions'!$D$4)+1</f>
        <v>3</v>
      </c>
      <c r="AO33" s="51">
        <f>YEAR(AO$3)-YEAR('Inputs and Model Assumptions'!$D$4)+1</f>
        <v>4</v>
      </c>
      <c r="AP33" s="51">
        <f>YEAR(AP$3)-YEAR('Inputs and Model Assumptions'!$D$4)+1</f>
        <v>4</v>
      </c>
      <c r="AQ33" s="51">
        <f>YEAR(AQ$3)-YEAR('Inputs and Model Assumptions'!$D$4)+1</f>
        <v>4</v>
      </c>
      <c r="AR33" s="51">
        <f>YEAR(AR$3)-YEAR('Inputs and Model Assumptions'!$D$4)+1</f>
        <v>4</v>
      </c>
      <c r="AS33" s="51">
        <f>YEAR(AS$3)-YEAR('Inputs and Model Assumptions'!$D$4)+1</f>
        <v>4</v>
      </c>
      <c r="AT33" s="51">
        <f>YEAR(AT$3)-YEAR('Inputs and Model Assumptions'!$D$4)+1</f>
        <v>4</v>
      </c>
      <c r="AU33" s="51">
        <f>YEAR(AU$3)-YEAR('Inputs and Model Assumptions'!$D$4)+1</f>
        <v>4</v>
      </c>
      <c r="AV33" s="51">
        <f>YEAR(AV$3)-YEAR('Inputs and Model Assumptions'!$D$4)+1</f>
        <v>4</v>
      </c>
      <c r="AW33" s="51">
        <f>YEAR(AW$3)-YEAR('Inputs and Model Assumptions'!$D$4)+1</f>
        <v>4</v>
      </c>
      <c r="AX33" s="51">
        <f>YEAR(AX$3)-YEAR('Inputs and Model Assumptions'!$D$4)+1</f>
        <v>4</v>
      </c>
      <c r="AY33" s="51">
        <f>YEAR(AY$3)-YEAR('Inputs and Model Assumptions'!$D$4)+1</f>
        <v>4</v>
      </c>
      <c r="AZ33" s="51">
        <f>YEAR(AZ$3)-YEAR('Inputs and Model Assumptions'!$D$4)+1</f>
        <v>4</v>
      </c>
      <c r="BA33" s="51">
        <f>YEAR(BA$3)-YEAR('Inputs and Model Assumptions'!$D$4)+1</f>
        <v>5</v>
      </c>
      <c r="BB33" s="51">
        <f>YEAR(BB$3)-YEAR('Inputs and Model Assumptions'!$D$4)+1</f>
        <v>5</v>
      </c>
      <c r="BC33" s="51">
        <f>YEAR(BC$3)-YEAR('Inputs and Model Assumptions'!$D$4)+1</f>
        <v>5</v>
      </c>
      <c r="BD33" s="51">
        <f>YEAR(BD$3)-YEAR('Inputs and Model Assumptions'!$D$4)+1</f>
        <v>5</v>
      </c>
      <c r="BE33" s="51">
        <f>YEAR(BE$3)-YEAR('Inputs and Model Assumptions'!$D$4)+1</f>
        <v>5</v>
      </c>
      <c r="BF33" s="51">
        <f>YEAR(BF$3)-YEAR('Inputs and Model Assumptions'!$D$4)+1</f>
        <v>5</v>
      </c>
      <c r="BG33" s="51">
        <f>YEAR(BG$3)-YEAR('Inputs and Model Assumptions'!$D$4)+1</f>
        <v>5</v>
      </c>
      <c r="BH33" s="51">
        <f>YEAR(BH$3)-YEAR('Inputs and Model Assumptions'!$D$4)+1</f>
        <v>5</v>
      </c>
      <c r="BI33" s="51">
        <f>YEAR(BI$3)-YEAR('Inputs and Model Assumptions'!$D$4)+1</f>
        <v>5</v>
      </c>
      <c r="BJ33" s="51">
        <f>YEAR(BJ$3)-YEAR('Inputs and Model Assumptions'!$D$4)+1</f>
        <v>5</v>
      </c>
      <c r="BK33" s="51">
        <f>YEAR(BK$3)-YEAR('Inputs and Model Assumptions'!$D$4)+1</f>
        <v>5</v>
      </c>
      <c r="BL33" s="51">
        <f>YEAR(BL$3)-YEAR('Inputs and Model Assumptions'!$D$4)+1</f>
        <v>5</v>
      </c>
      <c r="BM33" s="51">
        <f>YEAR(BM$3)-YEAR('Inputs and Model Assumptions'!$D$4)+1</f>
        <v>6</v>
      </c>
      <c r="BN33" s="51">
        <f>YEAR(BN$3)-YEAR('Inputs and Model Assumptions'!$D$4)+1</f>
        <v>6</v>
      </c>
      <c r="BO33" s="51">
        <f>YEAR(BO$3)-YEAR('Inputs and Model Assumptions'!$D$4)+1</f>
        <v>6</v>
      </c>
      <c r="BP33" s="51">
        <f>YEAR(BP$3)-YEAR('Inputs and Model Assumptions'!$D$4)+1</f>
        <v>6</v>
      </c>
      <c r="BQ33" s="51">
        <f>YEAR(BQ$3)-YEAR('Inputs and Model Assumptions'!$D$4)+1</f>
        <v>6</v>
      </c>
      <c r="BR33" s="51">
        <f>YEAR(BR$3)-YEAR('Inputs and Model Assumptions'!$D$4)+1</f>
        <v>6</v>
      </c>
      <c r="BS33" s="51">
        <f>YEAR(BS$3)-YEAR('Inputs and Model Assumptions'!$D$4)+1</f>
        <v>6</v>
      </c>
      <c r="BT33" s="51">
        <f>YEAR(BT$3)-YEAR('Inputs and Model Assumptions'!$D$4)+1</f>
        <v>6</v>
      </c>
      <c r="BU33" s="51">
        <f>YEAR(BU$3)-YEAR('Inputs and Model Assumptions'!$D$4)+1</f>
        <v>6</v>
      </c>
      <c r="BV33" s="51">
        <f>YEAR(BV$3)-YEAR('Inputs and Model Assumptions'!$D$4)+1</f>
        <v>6</v>
      </c>
      <c r="BW33" s="51">
        <f>YEAR(BW$3)-YEAR('Inputs and Model Assumptions'!$D$4)+1</f>
        <v>6</v>
      </c>
      <c r="BX33" s="51">
        <f>YEAR(BX$3)-YEAR('Inputs and Model Assumptions'!$D$4)+1</f>
        <v>6</v>
      </c>
      <c r="BY33" s="51">
        <f>YEAR(BY$3)-YEAR('Inputs and Model Assumptions'!$D$4)+1</f>
        <v>7</v>
      </c>
      <c r="BZ33" s="51">
        <f>YEAR(BZ$3)-YEAR('Inputs and Model Assumptions'!$D$4)+1</f>
        <v>7</v>
      </c>
      <c r="CA33" s="51">
        <f>YEAR(CA$3)-YEAR('Inputs and Model Assumptions'!$D$4)+1</f>
        <v>7</v>
      </c>
      <c r="CB33" s="51">
        <f>YEAR(CB$3)-YEAR('Inputs and Model Assumptions'!$D$4)+1</f>
        <v>7</v>
      </c>
      <c r="CC33" s="51">
        <f>YEAR(CC$3)-YEAR('Inputs and Model Assumptions'!$D$4)+1</f>
        <v>7</v>
      </c>
      <c r="CD33" s="51">
        <f>YEAR(CD$3)-YEAR('Inputs and Model Assumptions'!$D$4)+1</f>
        <v>7</v>
      </c>
      <c r="CE33" s="51">
        <f>YEAR(CE$3)-YEAR('Inputs and Model Assumptions'!$D$4)+1</f>
        <v>7</v>
      </c>
      <c r="CF33" s="51">
        <f>YEAR(CF$3)-YEAR('Inputs and Model Assumptions'!$D$4)+1</f>
        <v>7</v>
      </c>
      <c r="CG33" s="51">
        <f>YEAR(CG$3)-YEAR('Inputs and Model Assumptions'!$D$4)+1</f>
        <v>7</v>
      </c>
      <c r="CH33" s="51">
        <f>YEAR(CH$3)-YEAR('Inputs and Model Assumptions'!$D$4)+1</f>
        <v>7</v>
      </c>
      <c r="CI33" s="51">
        <f>YEAR(CI$3)-YEAR('Inputs and Model Assumptions'!$D$4)+1</f>
        <v>7</v>
      </c>
      <c r="CJ33" s="51">
        <f>YEAR(CJ$3)-YEAR('Inputs and Model Assumptions'!$D$4)+1</f>
        <v>7</v>
      </c>
      <c r="CK33" s="51">
        <f>YEAR(CK$3)-YEAR('Inputs and Model Assumptions'!$D$4)+1</f>
        <v>8</v>
      </c>
      <c r="CL33" s="51">
        <f>YEAR(CL$3)-YEAR('Inputs and Model Assumptions'!$D$4)+1</f>
        <v>8</v>
      </c>
      <c r="CM33" s="51">
        <f>YEAR(CM$3)-YEAR('Inputs and Model Assumptions'!$D$4)+1</f>
        <v>8</v>
      </c>
      <c r="CN33" s="51">
        <f>YEAR(CN$3)-YEAR('Inputs and Model Assumptions'!$D$4)+1</f>
        <v>8</v>
      </c>
      <c r="CO33" s="51">
        <f>YEAR(CO$3)-YEAR('Inputs and Model Assumptions'!$D$4)+1</f>
        <v>8</v>
      </c>
      <c r="CP33" s="51">
        <f>YEAR(CP$3)-YEAR('Inputs and Model Assumptions'!$D$4)+1</f>
        <v>8</v>
      </c>
      <c r="CQ33" s="51">
        <f>YEAR(CQ$3)-YEAR('Inputs and Model Assumptions'!$D$4)+1</f>
        <v>8</v>
      </c>
      <c r="CR33" s="51">
        <f>YEAR(CR$3)-YEAR('Inputs and Model Assumptions'!$D$4)+1</f>
        <v>8</v>
      </c>
      <c r="CS33" s="51">
        <f>YEAR(CS$3)-YEAR('Inputs and Model Assumptions'!$D$4)+1</f>
        <v>8</v>
      </c>
      <c r="CT33" s="51">
        <f>YEAR(CT$3)-YEAR('Inputs and Model Assumptions'!$D$4)+1</f>
        <v>8</v>
      </c>
      <c r="CU33" s="51">
        <f>YEAR(CU$3)-YEAR('Inputs and Model Assumptions'!$D$4)+1</f>
        <v>8</v>
      </c>
      <c r="CV33" s="51">
        <f>YEAR(CV$3)-YEAR('Inputs and Model Assumptions'!$D$4)+1</f>
        <v>8</v>
      </c>
      <c r="CW33" s="51">
        <f>YEAR(CW$3)-YEAR('Inputs and Model Assumptions'!$D$4)+1</f>
        <v>9</v>
      </c>
      <c r="CX33" s="51">
        <f>YEAR(CX$3)-YEAR('Inputs and Model Assumptions'!$D$4)+1</f>
        <v>9</v>
      </c>
      <c r="CY33" s="51">
        <f>YEAR(CY$3)-YEAR('Inputs and Model Assumptions'!$D$4)+1</f>
        <v>9</v>
      </c>
      <c r="CZ33" s="51">
        <f>YEAR(CZ$3)-YEAR('Inputs and Model Assumptions'!$D$4)+1</f>
        <v>9</v>
      </c>
      <c r="DA33" s="51">
        <f>YEAR(DA$3)-YEAR('Inputs and Model Assumptions'!$D$4)+1</f>
        <v>9</v>
      </c>
      <c r="DB33" s="51">
        <f>YEAR(DB$3)-YEAR('Inputs and Model Assumptions'!$D$4)+1</f>
        <v>9</v>
      </c>
      <c r="DC33" s="51">
        <f>YEAR(DC$3)-YEAR('Inputs and Model Assumptions'!$D$4)+1</f>
        <v>9</v>
      </c>
      <c r="DD33" s="51">
        <f>YEAR(DD$3)-YEAR('Inputs and Model Assumptions'!$D$4)+1</f>
        <v>9</v>
      </c>
      <c r="DE33" s="51">
        <f>YEAR(DE$3)-YEAR('Inputs and Model Assumptions'!$D$4)+1</f>
        <v>9</v>
      </c>
      <c r="DF33" s="51">
        <f>YEAR(DF$3)-YEAR('Inputs and Model Assumptions'!$D$4)+1</f>
        <v>9</v>
      </c>
      <c r="DG33" s="51">
        <f>YEAR(DG$3)-YEAR('Inputs and Model Assumptions'!$D$4)+1</f>
        <v>9</v>
      </c>
      <c r="DH33" s="51">
        <f>YEAR(DH$3)-YEAR('Inputs and Model Assumptions'!$D$4)+1</f>
        <v>9</v>
      </c>
      <c r="DI33" s="51">
        <f>YEAR(DI$3)-YEAR('Inputs and Model Assumptions'!$D$4)+1</f>
        <v>10</v>
      </c>
      <c r="DJ33" s="51">
        <f>YEAR(DJ$3)-YEAR('Inputs and Model Assumptions'!$D$4)+1</f>
        <v>10</v>
      </c>
      <c r="DK33" s="51">
        <f>YEAR(DK$3)-YEAR('Inputs and Model Assumptions'!$D$4)+1</f>
        <v>10</v>
      </c>
      <c r="DL33" s="51">
        <f>YEAR(DL$3)-YEAR('Inputs and Model Assumptions'!$D$4)+1</f>
        <v>10</v>
      </c>
      <c r="DM33" s="51">
        <f>YEAR(DM$3)-YEAR('Inputs and Model Assumptions'!$D$4)+1</f>
        <v>10</v>
      </c>
      <c r="DN33" s="51">
        <f>YEAR(DN$3)-YEAR('Inputs and Model Assumptions'!$D$4)+1</f>
        <v>10</v>
      </c>
      <c r="DO33" s="51">
        <f>YEAR(DO$3)-YEAR('Inputs and Model Assumptions'!$D$4)+1</f>
        <v>10</v>
      </c>
      <c r="DP33" s="51">
        <f>YEAR(DP$3)-YEAR('Inputs and Model Assumptions'!$D$4)+1</f>
        <v>10</v>
      </c>
      <c r="DQ33" s="51">
        <f>YEAR(DQ$3)-YEAR('Inputs and Model Assumptions'!$D$4)+1</f>
        <v>10</v>
      </c>
      <c r="DR33" s="51">
        <f>YEAR(DR$3)-YEAR('Inputs and Model Assumptions'!$D$4)+1</f>
        <v>10</v>
      </c>
      <c r="DS33" s="51">
        <f>YEAR(DS$3)-YEAR('Inputs and Model Assumptions'!$D$4)+1</f>
        <v>10</v>
      </c>
      <c r="DT33" s="52">
        <f>YEAR(DT$3)-YEAR('Inputs and Model Assumptions'!$D$4)+1</f>
        <v>10</v>
      </c>
      <c r="DU33" s="144"/>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row>
    <row r="34" spans="1:166" s="141" customFormat="1" ht="15.5" customHeight="1" thickBot="1" x14ac:dyDescent="0.25">
      <c r="A34" s="145"/>
      <c r="B34" s="126" t="s">
        <v>60</v>
      </c>
      <c r="C34" s="406"/>
      <c r="D34" s="131">
        <v>0</v>
      </c>
      <c r="E34" s="80">
        <v>1</v>
      </c>
      <c r="F34" s="80">
        <v>2</v>
      </c>
      <c r="G34" s="80">
        <v>3</v>
      </c>
      <c r="H34" s="80">
        <v>4</v>
      </c>
      <c r="I34" s="80">
        <v>5</v>
      </c>
      <c r="J34" s="80">
        <v>6</v>
      </c>
      <c r="K34" s="80">
        <v>7</v>
      </c>
      <c r="L34" s="80">
        <v>8</v>
      </c>
      <c r="M34" s="80">
        <v>9</v>
      </c>
      <c r="N34" s="80">
        <v>10</v>
      </c>
      <c r="O34" s="80">
        <v>11</v>
      </c>
      <c r="P34" s="80">
        <v>12</v>
      </c>
      <c r="Q34" s="80">
        <v>13</v>
      </c>
      <c r="R34" s="80">
        <v>14</v>
      </c>
      <c r="S34" s="80">
        <v>15</v>
      </c>
      <c r="T34" s="80">
        <v>16</v>
      </c>
      <c r="U34" s="80">
        <v>17</v>
      </c>
      <c r="V34" s="80">
        <v>18</v>
      </c>
      <c r="W34" s="80">
        <v>19</v>
      </c>
      <c r="X34" s="80">
        <v>20</v>
      </c>
      <c r="Y34" s="80">
        <v>21</v>
      </c>
      <c r="Z34" s="80">
        <v>22</v>
      </c>
      <c r="AA34" s="80">
        <v>23</v>
      </c>
      <c r="AB34" s="80">
        <v>24</v>
      </c>
      <c r="AC34" s="80">
        <v>25</v>
      </c>
      <c r="AD34" s="80">
        <v>26</v>
      </c>
      <c r="AE34" s="80">
        <v>27</v>
      </c>
      <c r="AF34" s="80">
        <v>28</v>
      </c>
      <c r="AG34" s="80">
        <v>29</v>
      </c>
      <c r="AH34" s="80">
        <v>30</v>
      </c>
      <c r="AI34" s="80">
        <v>31</v>
      </c>
      <c r="AJ34" s="80">
        <v>32</v>
      </c>
      <c r="AK34" s="80">
        <v>33</v>
      </c>
      <c r="AL34" s="80">
        <v>34</v>
      </c>
      <c r="AM34" s="80">
        <v>35</v>
      </c>
      <c r="AN34" s="80">
        <v>36</v>
      </c>
      <c r="AO34" s="80">
        <v>37</v>
      </c>
      <c r="AP34" s="80">
        <v>38</v>
      </c>
      <c r="AQ34" s="80">
        <v>39</v>
      </c>
      <c r="AR34" s="80">
        <v>40</v>
      </c>
      <c r="AS34" s="80">
        <v>41</v>
      </c>
      <c r="AT34" s="80">
        <v>42</v>
      </c>
      <c r="AU34" s="80">
        <v>43</v>
      </c>
      <c r="AV34" s="80">
        <v>44</v>
      </c>
      <c r="AW34" s="80">
        <v>45</v>
      </c>
      <c r="AX34" s="80">
        <v>46</v>
      </c>
      <c r="AY34" s="80">
        <v>47</v>
      </c>
      <c r="AZ34" s="80">
        <v>48</v>
      </c>
      <c r="BA34" s="80">
        <v>49</v>
      </c>
      <c r="BB34" s="80">
        <v>50</v>
      </c>
      <c r="BC34" s="80">
        <v>51</v>
      </c>
      <c r="BD34" s="80">
        <v>52</v>
      </c>
      <c r="BE34" s="80">
        <v>53</v>
      </c>
      <c r="BF34" s="80">
        <v>54</v>
      </c>
      <c r="BG34" s="80">
        <v>55</v>
      </c>
      <c r="BH34" s="80">
        <v>56</v>
      </c>
      <c r="BI34" s="80">
        <v>57</v>
      </c>
      <c r="BJ34" s="80">
        <v>58</v>
      </c>
      <c r="BK34" s="80">
        <v>59</v>
      </c>
      <c r="BL34" s="80">
        <v>60</v>
      </c>
      <c r="BM34" s="80">
        <v>61</v>
      </c>
      <c r="BN34" s="80">
        <v>62</v>
      </c>
      <c r="BO34" s="80">
        <v>63</v>
      </c>
      <c r="BP34" s="80">
        <v>64</v>
      </c>
      <c r="BQ34" s="80">
        <v>65</v>
      </c>
      <c r="BR34" s="80">
        <v>66</v>
      </c>
      <c r="BS34" s="80">
        <v>67</v>
      </c>
      <c r="BT34" s="80">
        <v>68</v>
      </c>
      <c r="BU34" s="80">
        <v>69</v>
      </c>
      <c r="BV34" s="80">
        <v>70</v>
      </c>
      <c r="BW34" s="80">
        <v>71</v>
      </c>
      <c r="BX34" s="80">
        <v>72</v>
      </c>
      <c r="BY34" s="80">
        <v>73</v>
      </c>
      <c r="BZ34" s="80">
        <v>74</v>
      </c>
      <c r="CA34" s="80">
        <v>75</v>
      </c>
      <c r="CB34" s="80">
        <v>76</v>
      </c>
      <c r="CC34" s="80">
        <v>77</v>
      </c>
      <c r="CD34" s="80">
        <v>78</v>
      </c>
      <c r="CE34" s="80">
        <v>79</v>
      </c>
      <c r="CF34" s="80">
        <v>80</v>
      </c>
      <c r="CG34" s="80">
        <v>81</v>
      </c>
      <c r="CH34" s="80">
        <v>82</v>
      </c>
      <c r="CI34" s="80">
        <v>83</v>
      </c>
      <c r="CJ34" s="80">
        <v>84</v>
      </c>
      <c r="CK34" s="80">
        <v>85</v>
      </c>
      <c r="CL34" s="80">
        <v>86</v>
      </c>
      <c r="CM34" s="80">
        <v>87</v>
      </c>
      <c r="CN34" s="80">
        <v>88</v>
      </c>
      <c r="CO34" s="80">
        <v>89</v>
      </c>
      <c r="CP34" s="80">
        <v>90</v>
      </c>
      <c r="CQ34" s="80">
        <v>91</v>
      </c>
      <c r="CR34" s="80">
        <v>92</v>
      </c>
      <c r="CS34" s="80">
        <v>93</v>
      </c>
      <c r="CT34" s="80">
        <v>94</v>
      </c>
      <c r="CU34" s="80">
        <v>95</v>
      </c>
      <c r="CV34" s="80">
        <v>96</v>
      </c>
      <c r="CW34" s="80">
        <v>97</v>
      </c>
      <c r="CX34" s="80">
        <v>98</v>
      </c>
      <c r="CY34" s="80">
        <v>99</v>
      </c>
      <c r="CZ34" s="80">
        <v>100</v>
      </c>
      <c r="DA34" s="80">
        <v>101</v>
      </c>
      <c r="DB34" s="80">
        <v>102</v>
      </c>
      <c r="DC34" s="80">
        <v>103</v>
      </c>
      <c r="DD34" s="80">
        <v>104</v>
      </c>
      <c r="DE34" s="80">
        <v>105</v>
      </c>
      <c r="DF34" s="80">
        <v>106</v>
      </c>
      <c r="DG34" s="80">
        <v>107</v>
      </c>
      <c r="DH34" s="80">
        <v>108</v>
      </c>
      <c r="DI34" s="80">
        <v>109</v>
      </c>
      <c r="DJ34" s="80">
        <v>110</v>
      </c>
      <c r="DK34" s="80">
        <v>111</v>
      </c>
      <c r="DL34" s="80">
        <v>112</v>
      </c>
      <c r="DM34" s="80">
        <v>113</v>
      </c>
      <c r="DN34" s="80">
        <v>114</v>
      </c>
      <c r="DO34" s="80">
        <v>115</v>
      </c>
      <c r="DP34" s="80">
        <v>116</v>
      </c>
      <c r="DQ34" s="80">
        <v>117</v>
      </c>
      <c r="DR34" s="80">
        <v>118</v>
      </c>
      <c r="DS34" s="80">
        <v>119</v>
      </c>
      <c r="DT34" s="81">
        <v>120</v>
      </c>
      <c r="DU34" s="144"/>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row>
    <row r="35" spans="1:166" s="141" customFormat="1" ht="15.5" customHeight="1" x14ac:dyDescent="0.2">
      <c r="A35" s="407" t="s">
        <v>78</v>
      </c>
      <c r="B35" s="67" t="s">
        <v>63</v>
      </c>
      <c r="C35" s="69">
        <f t="shared" ref="C35:C43" si="109">SUM(D35:DT35)</f>
        <v>0</v>
      </c>
      <c r="D35" s="100">
        <v>0</v>
      </c>
      <c r="E35" s="101">
        <v>0</v>
      </c>
      <c r="F35" s="101">
        <v>0</v>
      </c>
      <c r="G35" s="101">
        <v>0</v>
      </c>
      <c r="H35" s="101">
        <v>0</v>
      </c>
      <c r="I35" s="101">
        <v>0</v>
      </c>
      <c r="J35" s="101">
        <v>0</v>
      </c>
      <c r="K35" s="101">
        <v>0</v>
      </c>
      <c r="L35" s="101">
        <v>0</v>
      </c>
      <c r="M35" s="101">
        <v>0</v>
      </c>
      <c r="N35" s="101">
        <v>0</v>
      </c>
      <c r="O35" s="101">
        <v>0</v>
      </c>
      <c r="P35" s="101">
        <v>0</v>
      </c>
      <c r="Q35" s="101">
        <v>0</v>
      </c>
      <c r="R35" s="101">
        <v>0</v>
      </c>
      <c r="S35" s="101">
        <v>0</v>
      </c>
      <c r="T35" s="101">
        <v>0</v>
      </c>
      <c r="U35" s="101">
        <v>0</v>
      </c>
      <c r="V35" s="101">
        <v>0</v>
      </c>
      <c r="W35" s="101">
        <v>0</v>
      </c>
      <c r="X35" s="101">
        <v>0</v>
      </c>
      <c r="Y35" s="101">
        <v>0</v>
      </c>
      <c r="Z35" s="101">
        <v>0</v>
      </c>
      <c r="AA35" s="101">
        <v>0</v>
      </c>
      <c r="AB35" s="101">
        <v>0</v>
      </c>
      <c r="AC35" s="101">
        <v>0</v>
      </c>
      <c r="AD35" s="101">
        <v>0</v>
      </c>
      <c r="AE35" s="101">
        <v>0</v>
      </c>
      <c r="AF35" s="101">
        <v>0</v>
      </c>
      <c r="AG35" s="101">
        <v>0</v>
      </c>
      <c r="AH35" s="101">
        <v>0</v>
      </c>
      <c r="AI35" s="101">
        <v>0</v>
      </c>
      <c r="AJ35" s="101">
        <v>0</v>
      </c>
      <c r="AK35" s="101">
        <v>0</v>
      </c>
      <c r="AL35" s="101">
        <v>0</v>
      </c>
      <c r="AM35" s="101">
        <v>0</v>
      </c>
      <c r="AN35" s="101">
        <v>0</v>
      </c>
      <c r="AO35" s="101">
        <v>0</v>
      </c>
      <c r="AP35" s="101">
        <v>0</v>
      </c>
      <c r="AQ35" s="101">
        <v>0</v>
      </c>
      <c r="AR35" s="101">
        <v>0</v>
      </c>
      <c r="AS35" s="101">
        <v>0</v>
      </c>
      <c r="AT35" s="101">
        <v>0</v>
      </c>
      <c r="AU35" s="101">
        <v>0</v>
      </c>
      <c r="AV35" s="101">
        <v>0</v>
      </c>
      <c r="AW35" s="101">
        <v>0</v>
      </c>
      <c r="AX35" s="101">
        <v>0</v>
      </c>
      <c r="AY35" s="101">
        <v>0</v>
      </c>
      <c r="AZ35" s="101">
        <v>0</v>
      </c>
      <c r="BA35" s="101">
        <v>0</v>
      </c>
      <c r="BB35" s="101">
        <v>0</v>
      </c>
      <c r="BC35" s="101">
        <v>0</v>
      </c>
      <c r="BD35" s="101">
        <v>0</v>
      </c>
      <c r="BE35" s="101">
        <v>0</v>
      </c>
      <c r="BF35" s="101">
        <v>0</v>
      </c>
      <c r="BG35" s="101">
        <v>0</v>
      </c>
      <c r="BH35" s="101">
        <v>0</v>
      </c>
      <c r="BI35" s="101">
        <v>0</v>
      </c>
      <c r="BJ35" s="101">
        <v>0</v>
      </c>
      <c r="BK35" s="101">
        <v>0</v>
      </c>
      <c r="BL35" s="101">
        <v>0</v>
      </c>
      <c r="BM35" s="101">
        <v>0</v>
      </c>
      <c r="BN35" s="101">
        <v>0</v>
      </c>
      <c r="BO35" s="101">
        <v>0</v>
      </c>
      <c r="BP35" s="101">
        <v>0</v>
      </c>
      <c r="BQ35" s="101">
        <v>0</v>
      </c>
      <c r="BR35" s="101">
        <v>0</v>
      </c>
      <c r="BS35" s="101">
        <v>0</v>
      </c>
      <c r="BT35" s="101">
        <v>0</v>
      </c>
      <c r="BU35" s="101">
        <v>0</v>
      </c>
      <c r="BV35" s="101">
        <v>0</v>
      </c>
      <c r="BW35" s="101">
        <v>0</v>
      </c>
      <c r="BX35" s="101">
        <v>0</v>
      </c>
      <c r="BY35" s="101">
        <v>0</v>
      </c>
      <c r="BZ35" s="101">
        <v>0</v>
      </c>
      <c r="CA35" s="101">
        <v>0</v>
      </c>
      <c r="CB35" s="101">
        <v>0</v>
      </c>
      <c r="CC35" s="101">
        <v>0</v>
      </c>
      <c r="CD35" s="101">
        <v>0</v>
      </c>
      <c r="CE35" s="101">
        <v>0</v>
      </c>
      <c r="CF35" s="101">
        <v>0</v>
      </c>
      <c r="CG35" s="101">
        <v>0</v>
      </c>
      <c r="CH35" s="101">
        <v>0</v>
      </c>
      <c r="CI35" s="101">
        <v>0</v>
      </c>
      <c r="CJ35" s="101">
        <v>0</v>
      </c>
      <c r="CK35" s="101">
        <v>0</v>
      </c>
      <c r="CL35" s="101">
        <v>0</v>
      </c>
      <c r="CM35" s="101">
        <v>0</v>
      </c>
      <c r="CN35" s="101">
        <v>0</v>
      </c>
      <c r="CO35" s="101">
        <v>0</v>
      </c>
      <c r="CP35" s="101">
        <v>0</v>
      </c>
      <c r="CQ35" s="101">
        <v>0</v>
      </c>
      <c r="CR35" s="101">
        <v>0</v>
      </c>
      <c r="CS35" s="101">
        <v>0</v>
      </c>
      <c r="CT35" s="101">
        <v>0</v>
      </c>
      <c r="CU35" s="101">
        <v>0</v>
      </c>
      <c r="CV35" s="101">
        <v>0</v>
      </c>
      <c r="CW35" s="101">
        <v>0</v>
      </c>
      <c r="CX35" s="101">
        <v>0</v>
      </c>
      <c r="CY35" s="101">
        <v>0</v>
      </c>
      <c r="CZ35" s="101">
        <v>0</v>
      </c>
      <c r="DA35" s="101">
        <v>0</v>
      </c>
      <c r="DB35" s="101">
        <v>0</v>
      </c>
      <c r="DC35" s="101">
        <v>0</v>
      </c>
      <c r="DD35" s="101">
        <v>0</v>
      </c>
      <c r="DE35" s="101">
        <v>0</v>
      </c>
      <c r="DF35" s="101">
        <v>0</v>
      </c>
      <c r="DG35" s="101">
        <v>0</v>
      </c>
      <c r="DH35" s="101">
        <v>0</v>
      </c>
      <c r="DI35" s="101">
        <v>0</v>
      </c>
      <c r="DJ35" s="101">
        <v>0</v>
      </c>
      <c r="DK35" s="101">
        <v>0</v>
      </c>
      <c r="DL35" s="101">
        <v>0</v>
      </c>
      <c r="DM35" s="101">
        <v>0</v>
      </c>
      <c r="DN35" s="101">
        <v>0</v>
      </c>
      <c r="DO35" s="101">
        <v>0</v>
      </c>
      <c r="DP35" s="101">
        <v>0</v>
      </c>
      <c r="DQ35" s="101">
        <v>0</v>
      </c>
      <c r="DR35" s="101">
        <v>0</v>
      </c>
      <c r="DS35" s="101">
        <v>0</v>
      </c>
      <c r="DT35" s="102">
        <v>0</v>
      </c>
      <c r="DU35" s="144"/>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row>
    <row r="36" spans="1:166" s="141" customFormat="1" ht="15.5" customHeight="1" x14ac:dyDescent="0.2">
      <c r="A36" s="408"/>
      <c r="B36" s="72" t="s">
        <v>64</v>
      </c>
      <c r="C36" s="157">
        <f t="shared" si="109"/>
        <v>0</v>
      </c>
      <c r="D36" s="10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v>0</v>
      </c>
      <c r="AN36" s="113">
        <v>0</v>
      </c>
      <c r="AO36" s="113">
        <v>0</v>
      </c>
      <c r="AP36" s="113">
        <v>0</v>
      </c>
      <c r="AQ36" s="113">
        <v>0</v>
      </c>
      <c r="AR36" s="113">
        <v>0</v>
      </c>
      <c r="AS36" s="113">
        <v>0</v>
      </c>
      <c r="AT36" s="113">
        <v>0</v>
      </c>
      <c r="AU36" s="113">
        <v>0</v>
      </c>
      <c r="AV36" s="113">
        <v>0</v>
      </c>
      <c r="AW36" s="113">
        <v>0</v>
      </c>
      <c r="AX36" s="113">
        <v>0</v>
      </c>
      <c r="AY36" s="113">
        <v>0</v>
      </c>
      <c r="AZ36" s="113">
        <v>0</v>
      </c>
      <c r="BA36" s="113">
        <v>0</v>
      </c>
      <c r="BB36" s="113">
        <v>0</v>
      </c>
      <c r="BC36" s="113">
        <v>0</v>
      </c>
      <c r="BD36" s="113">
        <v>0</v>
      </c>
      <c r="BE36" s="113">
        <v>0</v>
      </c>
      <c r="BF36" s="113">
        <v>0</v>
      </c>
      <c r="BG36" s="113">
        <v>0</v>
      </c>
      <c r="BH36" s="113">
        <v>0</v>
      </c>
      <c r="BI36" s="113">
        <v>0</v>
      </c>
      <c r="BJ36" s="113">
        <v>0</v>
      </c>
      <c r="BK36" s="113">
        <v>0</v>
      </c>
      <c r="BL36" s="113">
        <v>0</v>
      </c>
      <c r="BM36" s="113">
        <v>0</v>
      </c>
      <c r="BN36" s="113">
        <v>0</v>
      </c>
      <c r="BO36" s="113">
        <v>0</v>
      </c>
      <c r="BP36" s="113">
        <v>0</v>
      </c>
      <c r="BQ36" s="113">
        <v>0</v>
      </c>
      <c r="BR36" s="113">
        <v>0</v>
      </c>
      <c r="BS36" s="113">
        <v>0</v>
      </c>
      <c r="BT36" s="113">
        <v>0</v>
      </c>
      <c r="BU36" s="113">
        <v>0</v>
      </c>
      <c r="BV36" s="113">
        <v>0</v>
      </c>
      <c r="BW36" s="113">
        <v>0</v>
      </c>
      <c r="BX36" s="113">
        <v>0</v>
      </c>
      <c r="BY36" s="113">
        <v>0</v>
      </c>
      <c r="BZ36" s="113">
        <v>0</v>
      </c>
      <c r="CA36" s="113">
        <v>0</v>
      </c>
      <c r="CB36" s="113">
        <v>0</v>
      </c>
      <c r="CC36" s="113">
        <v>0</v>
      </c>
      <c r="CD36" s="113">
        <v>0</v>
      </c>
      <c r="CE36" s="113">
        <v>0</v>
      </c>
      <c r="CF36" s="113">
        <v>0</v>
      </c>
      <c r="CG36" s="113">
        <v>0</v>
      </c>
      <c r="CH36" s="113">
        <v>0</v>
      </c>
      <c r="CI36" s="113">
        <v>0</v>
      </c>
      <c r="CJ36" s="113">
        <v>0</v>
      </c>
      <c r="CK36" s="113">
        <v>0</v>
      </c>
      <c r="CL36" s="113">
        <v>0</v>
      </c>
      <c r="CM36" s="113">
        <v>0</v>
      </c>
      <c r="CN36" s="113">
        <v>0</v>
      </c>
      <c r="CO36" s="113">
        <v>0</v>
      </c>
      <c r="CP36" s="113">
        <v>0</v>
      </c>
      <c r="CQ36" s="113">
        <v>0</v>
      </c>
      <c r="CR36" s="113">
        <v>0</v>
      </c>
      <c r="CS36" s="113">
        <v>0</v>
      </c>
      <c r="CT36" s="113">
        <v>0</v>
      </c>
      <c r="CU36" s="113">
        <v>0</v>
      </c>
      <c r="CV36" s="113">
        <v>0</v>
      </c>
      <c r="CW36" s="113">
        <v>0</v>
      </c>
      <c r="CX36" s="113">
        <v>0</v>
      </c>
      <c r="CY36" s="113">
        <v>0</v>
      </c>
      <c r="CZ36" s="113">
        <v>0</v>
      </c>
      <c r="DA36" s="113">
        <v>0</v>
      </c>
      <c r="DB36" s="113">
        <v>0</v>
      </c>
      <c r="DC36" s="113">
        <v>0</v>
      </c>
      <c r="DD36" s="113">
        <v>0</v>
      </c>
      <c r="DE36" s="113">
        <v>0</v>
      </c>
      <c r="DF36" s="113">
        <v>0</v>
      </c>
      <c r="DG36" s="113">
        <v>0</v>
      </c>
      <c r="DH36" s="113">
        <v>0</v>
      </c>
      <c r="DI36" s="113">
        <v>0</v>
      </c>
      <c r="DJ36" s="113">
        <v>0</v>
      </c>
      <c r="DK36" s="113">
        <v>0</v>
      </c>
      <c r="DL36" s="113">
        <v>0</v>
      </c>
      <c r="DM36" s="113">
        <v>0</v>
      </c>
      <c r="DN36" s="113">
        <v>0</v>
      </c>
      <c r="DO36" s="113">
        <v>0</v>
      </c>
      <c r="DP36" s="113">
        <v>0</v>
      </c>
      <c r="DQ36" s="113">
        <v>0</v>
      </c>
      <c r="DR36" s="113">
        <v>0</v>
      </c>
      <c r="DS36" s="113">
        <v>0</v>
      </c>
      <c r="DT36" s="114">
        <v>0</v>
      </c>
      <c r="DU36" s="144"/>
      <c r="DV36" s="143"/>
      <c r="DW36" s="143"/>
      <c r="DX36" s="143"/>
      <c r="DY36" s="143"/>
      <c r="DZ36" s="143"/>
      <c r="EA36" s="143"/>
      <c r="EB36" s="143"/>
      <c r="EC36" s="143"/>
      <c r="ED36" s="143"/>
      <c r="EE36" s="143"/>
      <c r="EF36" s="143"/>
      <c r="EG36" s="143"/>
      <c r="EH36" s="143"/>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row>
    <row r="37" spans="1:166" s="141" customFormat="1" ht="15.5" customHeight="1" x14ac:dyDescent="0.2">
      <c r="A37" s="408"/>
      <c r="B37" s="72" t="s">
        <v>65</v>
      </c>
      <c r="C37" s="157">
        <f t="shared" si="109"/>
        <v>-660000</v>
      </c>
      <c r="D37" s="103">
        <v>0</v>
      </c>
      <c r="E37" s="158">
        <f>-1*IF(E6&lt;='Inputs and Model Assumptions'!$D$5,'Inputs and Model Assumptions'!$I$26/12,0)</f>
        <v>-6000</v>
      </c>
      <c r="F37" s="158">
        <f>-1*IF(F6&lt;='Inputs and Model Assumptions'!$D$5,'Inputs and Model Assumptions'!$I$26/12,0)</f>
        <v>-6000</v>
      </c>
      <c r="G37" s="158">
        <f>-1*IF(G6&lt;='Inputs and Model Assumptions'!$D$5,'Inputs and Model Assumptions'!$I$26/12,0)</f>
        <v>-6000</v>
      </c>
      <c r="H37" s="158">
        <f>-1*IF(H6&lt;='Inputs and Model Assumptions'!$D$5,'Inputs and Model Assumptions'!$I$26/12,0)</f>
        <v>-6000</v>
      </c>
      <c r="I37" s="158">
        <f>-1*IF(I6&lt;='Inputs and Model Assumptions'!$D$5,'Inputs and Model Assumptions'!$I$26/12,0)</f>
        <v>-6000</v>
      </c>
      <c r="J37" s="158">
        <f>-1*IF(J6&lt;='Inputs and Model Assumptions'!$D$5,'Inputs and Model Assumptions'!$I$26/12,0)</f>
        <v>-6000</v>
      </c>
      <c r="K37" s="158">
        <f>-1*IF(K6&lt;='Inputs and Model Assumptions'!$D$5,'Inputs and Model Assumptions'!$I$26/12,0)</f>
        <v>-6000</v>
      </c>
      <c r="L37" s="158">
        <f>-1*IF(L6&lt;='Inputs and Model Assumptions'!$D$5,'Inputs and Model Assumptions'!$I$26/12,0)</f>
        <v>-6000</v>
      </c>
      <c r="M37" s="158">
        <f>-1*IF(M6&lt;='Inputs and Model Assumptions'!$D$5,'Inputs and Model Assumptions'!$I$26/12,0)</f>
        <v>-6000</v>
      </c>
      <c r="N37" s="158">
        <f>-1*IF(N6&lt;='Inputs and Model Assumptions'!$D$5,'Inputs and Model Assumptions'!$I$26/12,0)</f>
        <v>-6000</v>
      </c>
      <c r="O37" s="158">
        <f>-1*IF(O6&lt;='Inputs and Model Assumptions'!$D$5,'Inputs and Model Assumptions'!$I$26/12,0)</f>
        <v>-6000</v>
      </c>
      <c r="P37" s="158">
        <f>-1*IF(P6&lt;='Inputs and Model Assumptions'!$D$5,'Inputs and Model Assumptions'!$I$26/12,0)</f>
        <v>-6000</v>
      </c>
      <c r="Q37" s="158">
        <f>-1*IF(Q6&lt;='Inputs and Model Assumptions'!$D$5,'Inputs and Model Assumptions'!$I$26/12,0)</f>
        <v>-6000</v>
      </c>
      <c r="R37" s="158">
        <f>-1*IF(R6&lt;='Inputs and Model Assumptions'!$D$5,'Inputs and Model Assumptions'!$I$26/12,0)</f>
        <v>-6000</v>
      </c>
      <c r="S37" s="158">
        <f>-1*IF(S6&lt;='Inputs and Model Assumptions'!$D$5,'Inputs and Model Assumptions'!$I$26/12,0)</f>
        <v>-6000</v>
      </c>
      <c r="T37" s="158">
        <f>-1*IF(T6&lt;='Inputs and Model Assumptions'!$D$5,'Inputs and Model Assumptions'!$I$26/12,0)</f>
        <v>-6000</v>
      </c>
      <c r="U37" s="158">
        <f>-1*IF(U6&lt;='Inputs and Model Assumptions'!$D$5,'Inputs and Model Assumptions'!$I$26/12,0)</f>
        <v>-6000</v>
      </c>
      <c r="V37" s="158">
        <f>-1*IF(V6&lt;='Inputs and Model Assumptions'!$D$5,'Inputs and Model Assumptions'!$I$26/12,0)</f>
        <v>-6000</v>
      </c>
      <c r="W37" s="158">
        <f>-1*IF(W6&lt;='Inputs and Model Assumptions'!$D$5,'Inputs and Model Assumptions'!$I$26/12,0)</f>
        <v>-6000</v>
      </c>
      <c r="X37" s="158">
        <f>-1*IF(X6&lt;='Inputs and Model Assumptions'!$D$5,'Inputs and Model Assumptions'!$I$26/12,0)</f>
        <v>-6000</v>
      </c>
      <c r="Y37" s="158">
        <f>-1*IF(Y6&lt;='Inputs and Model Assumptions'!$D$5,'Inputs and Model Assumptions'!$I$26/12,0)</f>
        <v>-6000</v>
      </c>
      <c r="Z37" s="158">
        <f>-1*IF(Z6&lt;='Inputs and Model Assumptions'!$D$5,'Inputs and Model Assumptions'!$I$26/12,0)</f>
        <v>-6000</v>
      </c>
      <c r="AA37" s="158">
        <f>-1*IF(AA6&lt;='Inputs and Model Assumptions'!$D$5,'Inputs and Model Assumptions'!$I$26/12,0)</f>
        <v>-6000</v>
      </c>
      <c r="AB37" s="158">
        <f>-1*IF(AB6&lt;='Inputs and Model Assumptions'!$D$5,'Inputs and Model Assumptions'!$I$26/12,0)</f>
        <v>-6000</v>
      </c>
      <c r="AC37" s="158">
        <f>-1*IF(AC6&lt;='Inputs and Model Assumptions'!$D$5,'Inputs and Model Assumptions'!$I$26/12,0)</f>
        <v>-6000</v>
      </c>
      <c r="AD37" s="158">
        <f>-1*IF(AD6&lt;='Inputs and Model Assumptions'!$D$5,'Inputs and Model Assumptions'!$I$26/12,0)</f>
        <v>-6000</v>
      </c>
      <c r="AE37" s="158">
        <f>-1*IF(AE6&lt;='Inputs and Model Assumptions'!$D$5,'Inputs and Model Assumptions'!$I$26/12,0)</f>
        <v>-6000</v>
      </c>
      <c r="AF37" s="158">
        <f>-1*IF(AF6&lt;='Inputs and Model Assumptions'!$D$5,'Inputs and Model Assumptions'!$I$26/12,0)</f>
        <v>-6000</v>
      </c>
      <c r="AG37" s="158">
        <f>-1*IF(AG6&lt;='Inputs and Model Assumptions'!$D$5,'Inputs and Model Assumptions'!$I$26/12,0)</f>
        <v>-6000</v>
      </c>
      <c r="AH37" s="158">
        <f>-1*IF(AH6&lt;='Inputs and Model Assumptions'!$D$5,'Inputs and Model Assumptions'!$I$26/12,0)</f>
        <v>-6000</v>
      </c>
      <c r="AI37" s="158">
        <f>-1*IF(AI6&lt;='Inputs and Model Assumptions'!$D$5,'Inputs and Model Assumptions'!$I$26/12,0)</f>
        <v>-6000</v>
      </c>
      <c r="AJ37" s="158">
        <f>-1*IF(AJ6&lt;='Inputs and Model Assumptions'!$D$5,'Inputs and Model Assumptions'!$I$26/12,0)</f>
        <v>-6000</v>
      </c>
      <c r="AK37" s="158">
        <f>-1*IF(AK6&lt;='Inputs and Model Assumptions'!$D$5,'Inputs and Model Assumptions'!$I$26/12,0)</f>
        <v>-6000</v>
      </c>
      <c r="AL37" s="158">
        <f>-1*IF(AL6&lt;='Inputs and Model Assumptions'!$D$5,'Inputs and Model Assumptions'!$I$26/12,0)</f>
        <v>-6000</v>
      </c>
      <c r="AM37" s="158">
        <f>-1*IF(AM6&lt;='Inputs and Model Assumptions'!$D$5,'Inputs and Model Assumptions'!$I$26/12,0)</f>
        <v>-6000</v>
      </c>
      <c r="AN37" s="158">
        <f>-1*IF(AN6&lt;='Inputs and Model Assumptions'!$D$5,'Inputs and Model Assumptions'!$I$26/12,0)</f>
        <v>-6000</v>
      </c>
      <c r="AO37" s="158">
        <f>-1*IF(AO6&lt;='Inputs and Model Assumptions'!$D$5,'Inputs and Model Assumptions'!$I$26/12,0)</f>
        <v>-6000</v>
      </c>
      <c r="AP37" s="158">
        <f>-1*IF(AP6&lt;='Inputs and Model Assumptions'!$D$5,'Inputs and Model Assumptions'!$I$26/12,0)</f>
        <v>-6000</v>
      </c>
      <c r="AQ37" s="158">
        <f>-1*IF(AQ6&lt;='Inputs and Model Assumptions'!$D$5,'Inputs and Model Assumptions'!$I$26/12,0)</f>
        <v>-6000</v>
      </c>
      <c r="AR37" s="158">
        <f>-1*IF(AR6&lt;='Inputs and Model Assumptions'!$D$5,'Inputs and Model Assumptions'!$I$26/12,0)</f>
        <v>-6000</v>
      </c>
      <c r="AS37" s="158">
        <f>-1*IF(AS6&lt;='Inputs and Model Assumptions'!$D$5,'Inputs and Model Assumptions'!$I$26/12,0)</f>
        <v>-6000</v>
      </c>
      <c r="AT37" s="158">
        <f>-1*IF(AT6&lt;='Inputs and Model Assumptions'!$D$5,'Inputs and Model Assumptions'!$I$26/12,0)</f>
        <v>-6000</v>
      </c>
      <c r="AU37" s="158">
        <f>-1*IF(AU6&lt;='Inputs and Model Assumptions'!$D$5,'Inputs and Model Assumptions'!$I$26/12,0)</f>
        <v>-6000</v>
      </c>
      <c r="AV37" s="158">
        <f>-1*IF(AV6&lt;='Inputs and Model Assumptions'!$D$5,'Inputs and Model Assumptions'!$I$26/12,0)</f>
        <v>-6000</v>
      </c>
      <c r="AW37" s="158">
        <f>-1*IF(AW6&lt;='Inputs and Model Assumptions'!$D$5,'Inputs and Model Assumptions'!$I$26/12,0)</f>
        <v>-6000</v>
      </c>
      <c r="AX37" s="158">
        <f>-1*IF(AX6&lt;='Inputs and Model Assumptions'!$D$5,'Inputs and Model Assumptions'!$I$26/12,0)</f>
        <v>-6000</v>
      </c>
      <c r="AY37" s="158">
        <f>-1*IF(AY6&lt;='Inputs and Model Assumptions'!$D$5,'Inputs and Model Assumptions'!$I$26/12,0)</f>
        <v>-6000</v>
      </c>
      <c r="AZ37" s="158">
        <f>-1*IF(AZ6&lt;='Inputs and Model Assumptions'!$D$5,'Inputs and Model Assumptions'!$I$26/12,0)</f>
        <v>-6000</v>
      </c>
      <c r="BA37" s="158">
        <f>-1*IF(BA6&lt;='Inputs and Model Assumptions'!$D$5,'Inputs and Model Assumptions'!$I$26/12,0)</f>
        <v>-6000</v>
      </c>
      <c r="BB37" s="158">
        <f>-1*IF(BB6&lt;='Inputs and Model Assumptions'!$D$5,'Inputs and Model Assumptions'!$I$26/12,0)</f>
        <v>-6000</v>
      </c>
      <c r="BC37" s="158">
        <f>-1*IF(BC6&lt;='Inputs and Model Assumptions'!$D$5,'Inputs and Model Assumptions'!$I$26/12,0)</f>
        <v>-6000</v>
      </c>
      <c r="BD37" s="158">
        <f>-1*IF(BD6&lt;='Inputs and Model Assumptions'!$D$5,'Inputs and Model Assumptions'!$I$26/12,0)</f>
        <v>-6000</v>
      </c>
      <c r="BE37" s="158">
        <f>-1*IF(BE6&lt;='Inputs and Model Assumptions'!$D$5,'Inputs and Model Assumptions'!$I$26/12,0)</f>
        <v>-6000</v>
      </c>
      <c r="BF37" s="158">
        <f>-1*IF(BF6&lt;='Inputs and Model Assumptions'!$D$5,'Inputs and Model Assumptions'!$I$26/12,0)</f>
        <v>-6000</v>
      </c>
      <c r="BG37" s="158">
        <f>-1*IF(BG6&lt;='Inputs and Model Assumptions'!$D$5,'Inputs and Model Assumptions'!$I$26/12,0)</f>
        <v>-6000</v>
      </c>
      <c r="BH37" s="158">
        <f>-1*IF(BH6&lt;='Inputs and Model Assumptions'!$D$5,'Inputs and Model Assumptions'!$I$26/12,0)</f>
        <v>-6000</v>
      </c>
      <c r="BI37" s="158">
        <f>-1*IF(BI6&lt;='Inputs and Model Assumptions'!$D$5,'Inputs and Model Assumptions'!$I$26/12,0)</f>
        <v>-6000</v>
      </c>
      <c r="BJ37" s="158">
        <f>-1*IF(BJ6&lt;='Inputs and Model Assumptions'!$D$5,'Inputs and Model Assumptions'!$I$26/12,0)</f>
        <v>-6000</v>
      </c>
      <c r="BK37" s="158">
        <f>-1*IF(BK6&lt;='Inputs and Model Assumptions'!$D$5,'Inputs and Model Assumptions'!$I$26/12,0)</f>
        <v>-6000</v>
      </c>
      <c r="BL37" s="158">
        <f>-1*IF(BL6&lt;='Inputs and Model Assumptions'!$D$5,'Inputs and Model Assumptions'!$I$26/12,0)</f>
        <v>-6000</v>
      </c>
      <c r="BM37" s="158">
        <f>-1*IF(BM6&lt;='Inputs and Model Assumptions'!$D$5,'Inputs and Model Assumptions'!$I$26/12,0)</f>
        <v>-6000</v>
      </c>
      <c r="BN37" s="158">
        <f>-1*IF(BN6&lt;='Inputs and Model Assumptions'!$D$5,'Inputs and Model Assumptions'!$I$26/12,0)</f>
        <v>-6000</v>
      </c>
      <c r="BO37" s="158">
        <f>-1*IF(BO6&lt;='Inputs and Model Assumptions'!$D$5,'Inputs and Model Assumptions'!$I$26/12,0)</f>
        <v>-6000</v>
      </c>
      <c r="BP37" s="158">
        <f>-1*IF(BP6&lt;='Inputs and Model Assumptions'!$D$5,'Inputs and Model Assumptions'!$I$26/12,0)</f>
        <v>-6000</v>
      </c>
      <c r="BQ37" s="158">
        <f>-1*IF(BQ6&lt;='Inputs and Model Assumptions'!$D$5,'Inputs and Model Assumptions'!$I$26/12,0)</f>
        <v>-6000</v>
      </c>
      <c r="BR37" s="158">
        <f>-1*IF(BR6&lt;='Inputs and Model Assumptions'!$D$5,'Inputs and Model Assumptions'!$I$26/12,0)</f>
        <v>-6000</v>
      </c>
      <c r="BS37" s="158">
        <f>-1*IF(BS6&lt;='Inputs and Model Assumptions'!$D$5,'Inputs and Model Assumptions'!$I$26/12,0)</f>
        <v>-6000</v>
      </c>
      <c r="BT37" s="158">
        <f>-1*IF(BT6&lt;='Inputs and Model Assumptions'!$D$5,'Inputs and Model Assumptions'!$I$26/12,0)</f>
        <v>-6000</v>
      </c>
      <c r="BU37" s="158">
        <f>-1*IF(BU6&lt;='Inputs and Model Assumptions'!$D$5,'Inputs and Model Assumptions'!$I$26/12,0)</f>
        <v>-6000</v>
      </c>
      <c r="BV37" s="158">
        <f>-1*IF(BV6&lt;='Inputs and Model Assumptions'!$D$5,'Inputs and Model Assumptions'!$I$26/12,0)</f>
        <v>-6000</v>
      </c>
      <c r="BW37" s="158">
        <f>-1*IF(BW6&lt;='Inputs and Model Assumptions'!$D$5,'Inputs and Model Assumptions'!$I$26/12,0)</f>
        <v>-6000</v>
      </c>
      <c r="BX37" s="158">
        <f>-1*IF(BX6&lt;='Inputs and Model Assumptions'!$D$5,'Inputs and Model Assumptions'!$I$26/12,0)</f>
        <v>-6000</v>
      </c>
      <c r="BY37" s="158">
        <f>-1*IF(BY6&lt;='Inputs and Model Assumptions'!$D$5,'Inputs and Model Assumptions'!$I$26/12,0)</f>
        <v>-6000</v>
      </c>
      <c r="BZ37" s="158">
        <f>-1*IF(BZ6&lt;='Inputs and Model Assumptions'!$D$5,'Inputs and Model Assumptions'!$I$26/12,0)</f>
        <v>-6000</v>
      </c>
      <c r="CA37" s="158">
        <f>-1*IF(CA6&lt;='Inputs and Model Assumptions'!$D$5,'Inputs and Model Assumptions'!$I$26/12,0)</f>
        <v>-6000</v>
      </c>
      <c r="CB37" s="158">
        <f>-1*IF(CB6&lt;='Inputs and Model Assumptions'!$D$5,'Inputs and Model Assumptions'!$I$26/12,0)</f>
        <v>-6000</v>
      </c>
      <c r="CC37" s="158">
        <f>-1*IF(CC6&lt;='Inputs and Model Assumptions'!$D$5,'Inputs and Model Assumptions'!$I$26/12,0)</f>
        <v>-6000</v>
      </c>
      <c r="CD37" s="158">
        <f>-1*IF(CD6&lt;='Inputs and Model Assumptions'!$D$5,'Inputs and Model Assumptions'!$I$26/12,0)</f>
        <v>-6000</v>
      </c>
      <c r="CE37" s="158">
        <f>-1*IF(CE6&lt;='Inputs and Model Assumptions'!$D$5,'Inputs and Model Assumptions'!$I$26/12,0)</f>
        <v>-6000</v>
      </c>
      <c r="CF37" s="158">
        <f>-1*IF(CF6&lt;='Inputs and Model Assumptions'!$D$5,'Inputs and Model Assumptions'!$I$26/12,0)</f>
        <v>-6000</v>
      </c>
      <c r="CG37" s="158">
        <f>-1*IF(CG6&lt;='Inputs and Model Assumptions'!$D$5,'Inputs and Model Assumptions'!$I$26/12,0)</f>
        <v>-6000</v>
      </c>
      <c r="CH37" s="158">
        <f>-1*IF(CH6&lt;='Inputs and Model Assumptions'!$D$5,'Inputs and Model Assumptions'!$I$26/12,0)</f>
        <v>-6000</v>
      </c>
      <c r="CI37" s="158">
        <f>-1*IF(CI6&lt;='Inputs and Model Assumptions'!$D$5,'Inputs and Model Assumptions'!$I$26/12,0)</f>
        <v>-6000</v>
      </c>
      <c r="CJ37" s="158">
        <f>-1*IF(CJ6&lt;='Inputs and Model Assumptions'!$D$5,'Inputs and Model Assumptions'!$I$26/12,0)</f>
        <v>-6000</v>
      </c>
      <c r="CK37" s="158">
        <f>-1*IF(CK6&lt;='Inputs and Model Assumptions'!$D$5,'Inputs and Model Assumptions'!$I$26/12,0)</f>
        <v>-6000</v>
      </c>
      <c r="CL37" s="158">
        <f>-1*IF(CL6&lt;='Inputs and Model Assumptions'!$D$5,'Inputs and Model Assumptions'!$I$26/12,0)</f>
        <v>-6000</v>
      </c>
      <c r="CM37" s="158">
        <f>-1*IF(CM6&lt;='Inputs and Model Assumptions'!$D$5,'Inputs and Model Assumptions'!$I$26/12,0)</f>
        <v>-6000</v>
      </c>
      <c r="CN37" s="158">
        <f>-1*IF(CN6&lt;='Inputs and Model Assumptions'!$D$5,'Inputs and Model Assumptions'!$I$26/12,0)</f>
        <v>-6000</v>
      </c>
      <c r="CO37" s="158">
        <f>-1*IF(CO6&lt;='Inputs and Model Assumptions'!$D$5,'Inputs and Model Assumptions'!$I$26/12,0)</f>
        <v>-6000</v>
      </c>
      <c r="CP37" s="158">
        <f>-1*IF(CP6&lt;='Inputs and Model Assumptions'!$D$5,'Inputs and Model Assumptions'!$I$26/12,0)</f>
        <v>-6000</v>
      </c>
      <c r="CQ37" s="158">
        <f>-1*IF(CQ6&lt;='Inputs and Model Assumptions'!$D$5,'Inputs and Model Assumptions'!$I$26/12,0)</f>
        <v>-6000</v>
      </c>
      <c r="CR37" s="158">
        <f>-1*IF(CR6&lt;='Inputs and Model Assumptions'!$D$5,'Inputs and Model Assumptions'!$I$26/12,0)</f>
        <v>-6000</v>
      </c>
      <c r="CS37" s="158">
        <f>-1*IF(CS6&lt;='Inputs and Model Assumptions'!$D$5,'Inputs and Model Assumptions'!$I$26/12,0)</f>
        <v>-6000</v>
      </c>
      <c r="CT37" s="158">
        <f>-1*IF(CT6&lt;='Inputs and Model Assumptions'!$D$5,'Inputs and Model Assumptions'!$I$26/12,0)</f>
        <v>-6000</v>
      </c>
      <c r="CU37" s="158">
        <f>-1*IF(CU6&lt;='Inputs and Model Assumptions'!$D$5,'Inputs and Model Assumptions'!$I$26/12,0)</f>
        <v>-6000</v>
      </c>
      <c r="CV37" s="158">
        <f>-1*IF(CV6&lt;='Inputs and Model Assumptions'!$D$5,'Inputs and Model Assumptions'!$I$26/12,0)</f>
        <v>-6000</v>
      </c>
      <c r="CW37" s="158">
        <f>-1*IF(CW6&lt;='Inputs and Model Assumptions'!$D$5,'Inputs and Model Assumptions'!$I$26/12,0)</f>
        <v>-6000</v>
      </c>
      <c r="CX37" s="158">
        <f>-1*IF(CX6&lt;='Inputs and Model Assumptions'!$D$5,'Inputs and Model Assumptions'!$I$26/12,0)</f>
        <v>-6000</v>
      </c>
      <c r="CY37" s="158">
        <f>-1*IF(CY6&lt;='Inputs and Model Assumptions'!$D$5,'Inputs and Model Assumptions'!$I$26/12,0)</f>
        <v>-6000</v>
      </c>
      <c r="CZ37" s="158">
        <f>-1*IF(CZ6&lt;='Inputs and Model Assumptions'!$D$5,'Inputs and Model Assumptions'!$I$26/12,0)</f>
        <v>-6000</v>
      </c>
      <c r="DA37" s="158">
        <f>-1*IF(DA6&lt;='Inputs and Model Assumptions'!$D$5,'Inputs and Model Assumptions'!$I$26/12,0)</f>
        <v>-6000</v>
      </c>
      <c r="DB37" s="158">
        <f>-1*IF(DB6&lt;='Inputs and Model Assumptions'!$D$5,'Inputs and Model Assumptions'!$I$26/12,0)</f>
        <v>-6000</v>
      </c>
      <c r="DC37" s="158">
        <f>-1*IF(DC6&lt;='Inputs and Model Assumptions'!$D$5,'Inputs and Model Assumptions'!$I$26/12,0)</f>
        <v>-6000</v>
      </c>
      <c r="DD37" s="158">
        <f>-1*IF(DD6&lt;='Inputs and Model Assumptions'!$D$5,'Inputs and Model Assumptions'!$I$26/12,0)</f>
        <v>-6000</v>
      </c>
      <c r="DE37" s="158">
        <f>-1*IF(DE6&lt;='Inputs and Model Assumptions'!$D$5,'Inputs and Model Assumptions'!$I$26/12,0)</f>
        <v>-6000</v>
      </c>
      <c r="DF37" s="158">
        <f>-1*IF(DF6&lt;='Inputs and Model Assumptions'!$D$5,'Inputs and Model Assumptions'!$I$26/12,0)</f>
        <v>-6000</v>
      </c>
      <c r="DG37" s="158">
        <f>-1*IF(DG6&lt;='Inputs and Model Assumptions'!$D$5,'Inputs and Model Assumptions'!$I$26/12,0)</f>
        <v>-6000</v>
      </c>
      <c r="DH37" s="158">
        <f>-1*IF(DH6&lt;='Inputs and Model Assumptions'!$D$5,'Inputs and Model Assumptions'!$I$26/12,0)</f>
        <v>-6000</v>
      </c>
      <c r="DI37" s="158">
        <f>-1*IF(DI6&lt;='Inputs and Model Assumptions'!$D$5,'Inputs and Model Assumptions'!$I$26/12,0)</f>
        <v>-6000</v>
      </c>
      <c r="DJ37" s="158">
        <f>-1*IF(DJ6&lt;='Inputs and Model Assumptions'!$D$5,'Inputs and Model Assumptions'!$I$26/12,0)</f>
        <v>-6000</v>
      </c>
      <c r="DK37" s="158">
        <f>-1*IF(DK6&lt;='Inputs and Model Assumptions'!$D$5,'Inputs and Model Assumptions'!$I$26/12,0)</f>
        <v>0</v>
      </c>
      <c r="DL37" s="158">
        <f>-1*IF(DL6&lt;='Inputs and Model Assumptions'!$D$5,'Inputs and Model Assumptions'!$I$26/12,0)</f>
        <v>0</v>
      </c>
      <c r="DM37" s="158">
        <f>-1*IF(DM6&lt;='Inputs and Model Assumptions'!$D$5,'Inputs and Model Assumptions'!$I$26/12,0)</f>
        <v>0</v>
      </c>
      <c r="DN37" s="158">
        <f>-1*IF(DN6&lt;='Inputs and Model Assumptions'!$D$5,'Inputs and Model Assumptions'!$I$26/12,0)</f>
        <v>0</v>
      </c>
      <c r="DO37" s="158">
        <f>-1*IF(DO6&lt;='Inputs and Model Assumptions'!$D$5,'Inputs and Model Assumptions'!$I$26/12,0)</f>
        <v>0</v>
      </c>
      <c r="DP37" s="158">
        <f>-1*IF(DP6&lt;='Inputs and Model Assumptions'!$D$5,'Inputs and Model Assumptions'!$I$26/12,0)</f>
        <v>0</v>
      </c>
      <c r="DQ37" s="158">
        <f>-1*IF(DQ6&lt;='Inputs and Model Assumptions'!$D$5,'Inputs and Model Assumptions'!$I$26/12,0)</f>
        <v>0</v>
      </c>
      <c r="DR37" s="158">
        <f>-1*IF(DR6&lt;='Inputs and Model Assumptions'!$D$5,'Inputs and Model Assumptions'!$I$26/12,0)</f>
        <v>0</v>
      </c>
      <c r="DS37" s="158">
        <f>-1*IF(DS6&lt;='Inputs and Model Assumptions'!$D$5,'Inputs and Model Assumptions'!$I$26/12,0)</f>
        <v>0</v>
      </c>
      <c r="DT37" s="159">
        <f>-1*IF(DT6&lt;='Inputs and Model Assumptions'!$D$5,'Inputs and Model Assumptions'!$I$26/12,0)</f>
        <v>0</v>
      </c>
      <c r="DU37" s="144"/>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c r="ER37" s="143"/>
      <c r="ES37" s="143"/>
      <c r="ET37" s="143"/>
      <c r="EU37" s="143"/>
      <c r="EV37" s="143"/>
      <c r="EW37" s="143"/>
      <c r="EX37" s="143"/>
      <c r="EY37" s="143"/>
      <c r="EZ37" s="143"/>
      <c r="FA37" s="143"/>
      <c r="FB37" s="143"/>
      <c r="FC37" s="143"/>
      <c r="FD37" s="143"/>
      <c r="FE37" s="143"/>
      <c r="FF37" s="143"/>
      <c r="FG37" s="143"/>
      <c r="FH37" s="143"/>
      <c r="FI37" s="143"/>
      <c r="FJ37" s="143"/>
    </row>
    <row r="38" spans="1:166" s="141" customFormat="1" ht="15.5" customHeight="1" x14ac:dyDescent="0.2">
      <c r="A38" s="408"/>
      <c r="B38" s="72" t="s">
        <v>48</v>
      </c>
      <c r="C38" s="157">
        <f t="shared" si="109"/>
        <v>-1833333.3333150025</v>
      </c>
      <c r="D38" s="103">
        <v>0</v>
      </c>
      <c r="E38" s="158">
        <f>-1*IF(E6&lt;='Inputs and Model Assumptions'!$D$5,'Inputs and Model Assumptions'!$I$24/12,0)</f>
        <v>-16666.666666499998</v>
      </c>
      <c r="F38" s="158">
        <f>-1*IF(F6&lt;='Inputs and Model Assumptions'!$D$5,'Inputs and Model Assumptions'!$I$24/12,0)</f>
        <v>-16666.666666499998</v>
      </c>
      <c r="G38" s="158">
        <f>-1*IF(G6&lt;='Inputs and Model Assumptions'!$D$5,'Inputs and Model Assumptions'!$I$24/12,0)</f>
        <v>-16666.666666499998</v>
      </c>
      <c r="H38" s="158">
        <f>-1*IF(H6&lt;='Inputs and Model Assumptions'!$D$5,'Inputs and Model Assumptions'!$I$24/12,0)</f>
        <v>-16666.666666499998</v>
      </c>
      <c r="I38" s="158">
        <f>-1*IF(I6&lt;='Inputs and Model Assumptions'!$D$5,'Inputs and Model Assumptions'!$I$24/12,0)</f>
        <v>-16666.666666499998</v>
      </c>
      <c r="J38" s="158">
        <f>-1*IF(J6&lt;='Inputs and Model Assumptions'!$D$5,'Inputs and Model Assumptions'!$I$24/12,0)</f>
        <v>-16666.666666499998</v>
      </c>
      <c r="K38" s="158">
        <f>-1*IF(K6&lt;='Inputs and Model Assumptions'!$D$5,'Inputs and Model Assumptions'!$I$24/12,0)</f>
        <v>-16666.666666499998</v>
      </c>
      <c r="L38" s="158">
        <f>-1*IF(L6&lt;='Inputs and Model Assumptions'!$D$5,'Inputs and Model Assumptions'!$I$24/12,0)</f>
        <v>-16666.666666499998</v>
      </c>
      <c r="M38" s="158">
        <f>-1*IF(M6&lt;='Inputs and Model Assumptions'!$D$5,'Inputs and Model Assumptions'!$I$24/12,0)</f>
        <v>-16666.666666499998</v>
      </c>
      <c r="N38" s="158">
        <f>-1*IF(N6&lt;='Inputs and Model Assumptions'!$D$5,'Inputs and Model Assumptions'!$I$24/12,0)</f>
        <v>-16666.666666499998</v>
      </c>
      <c r="O38" s="158">
        <f>-1*IF(O6&lt;='Inputs and Model Assumptions'!$D$5,'Inputs and Model Assumptions'!$I$24/12,0)</f>
        <v>-16666.666666499998</v>
      </c>
      <c r="P38" s="158">
        <f>-1*IF(P6&lt;='Inputs and Model Assumptions'!$D$5,'Inputs and Model Assumptions'!$I$24/12,0)</f>
        <v>-16666.666666499998</v>
      </c>
      <c r="Q38" s="158">
        <f>-1*IF(Q6&lt;='Inputs and Model Assumptions'!$D$5,'Inputs and Model Assumptions'!$I$24/12,0)</f>
        <v>-16666.666666499998</v>
      </c>
      <c r="R38" s="158">
        <f>-1*IF(R6&lt;='Inputs and Model Assumptions'!$D$5,'Inputs and Model Assumptions'!$I$24/12,0)</f>
        <v>-16666.666666499998</v>
      </c>
      <c r="S38" s="158">
        <f>-1*IF(S6&lt;='Inputs and Model Assumptions'!$D$5,'Inputs and Model Assumptions'!$I$24/12,0)</f>
        <v>-16666.666666499998</v>
      </c>
      <c r="T38" s="158">
        <f>-1*IF(T6&lt;='Inputs and Model Assumptions'!$D$5,'Inputs and Model Assumptions'!$I$24/12,0)</f>
        <v>-16666.666666499998</v>
      </c>
      <c r="U38" s="158">
        <f>-1*IF(U6&lt;='Inputs and Model Assumptions'!$D$5,'Inputs and Model Assumptions'!$I$24/12,0)</f>
        <v>-16666.666666499998</v>
      </c>
      <c r="V38" s="158">
        <f>-1*IF(V6&lt;='Inputs and Model Assumptions'!$D$5,'Inputs and Model Assumptions'!$I$24/12,0)</f>
        <v>-16666.666666499998</v>
      </c>
      <c r="W38" s="158">
        <f>-1*IF(W6&lt;='Inputs and Model Assumptions'!$D$5,'Inputs and Model Assumptions'!$I$24/12,0)</f>
        <v>-16666.666666499998</v>
      </c>
      <c r="X38" s="158">
        <f>-1*IF(X6&lt;='Inputs and Model Assumptions'!$D$5,'Inputs and Model Assumptions'!$I$24/12,0)</f>
        <v>-16666.666666499998</v>
      </c>
      <c r="Y38" s="158">
        <f>-1*IF(Y6&lt;='Inputs and Model Assumptions'!$D$5,'Inputs and Model Assumptions'!$I$24/12,0)</f>
        <v>-16666.666666499998</v>
      </c>
      <c r="Z38" s="158">
        <f>-1*IF(Z6&lt;='Inputs and Model Assumptions'!$D$5,'Inputs and Model Assumptions'!$I$24/12,0)</f>
        <v>-16666.666666499998</v>
      </c>
      <c r="AA38" s="158">
        <f>-1*IF(AA6&lt;='Inputs and Model Assumptions'!$D$5,'Inputs and Model Assumptions'!$I$24/12,0)</f>
        <v>-16666.666666499998</v>
      </c>
      <c r="AB38" s="158">
        <f>-1*IF(AB6&lt;='Inputs and Model Assumptions'!$D$5,'Inputs and Model Assumptions'!$I$24/12,0)</f>
        <v>-16666.666666499998</v>
      </c>
      <c r="AC38" s="158">
        <f>-1*IF(AC6&lt;='Inputs and Model Assumptions'!$D$5,'Inputs and Model Assumptions'!$I$24/12,0)</f>
        <v>-16666.666666499998</v>
      </c>
      <c r="AD38" s="158">
        <f>-1*IF(AD6&lt;='Inputs and Model Assumptions'!$D$5,'Inputs and Model Assumptions'!$I$24/12,0)</f>
        <v>-16666.666666499998</v>
      </c>
      <c r="AE38" s="158">
        <f>-1*IF(AE6&lt;='Inputs and Model Assumptions'!$D$5,'Inputs and Model Assumptions'!$I$24/12,0)</f>
        <v>-16666.666666499998</v>
      </c>
      <c r="AF38" s="158">
        <f>-1*IF(AF6&lt;='Inputs and Model Assumptions'!$D$5,'Inputs and Model Assumptions'!$I$24/12,0)</f>
        <v>-16666.666666499998</v>
      </c>
      <c r="AG38" s="158">
        <f>-1*IF(AG6&lt;='Inputs and Model Assumptions'!$D$5,'Inputs and Model Assumptions'!$I$24/12,0)</f>
        <v>-16666.666666499998</v>
      </c>
      <c r="AH38" s="158">
        <f>-1*IF(AH6&lt;='Inputs and Model Assumptions'!$D$5,'Inputs and Model Assumptions'!$I$24/12,0)</f>
        <v>-16666.666666499998</v>
      </c>
      <c r="AI38" s="158">
        <f>-1*IF(AI6&lt;='Inputs and Model Assumptions'!$D$5,'Inputs and Model Assumptions'!$I$24/12,0)</f>
        <v>-16666.666666499998</v>
      </c>
      <c r="AJ38" s="158">
        <f>-1*IF(AJ6&lt;='Inputs and Model Assumptions'!$D$5,'Inputs and Model Assumptions'!$I$24/12,0)</f>
        <v>-16666.666666499998</v>
      </c>
      <c r="AK38" s="158">
        <f>-1*IF(AK6&lt;='Inputs and Model Assumptions'!$D$5,'Inputs and Model Assumptions'!$I$24/12,0)</f>
        <v>-16666.666666499998</v>
      </c>
      <c r="AL38" s="158">
        <f>-1*IF(AL6&lt;='Inputs and Model Assumptions'!$D$5,'Inputs and Model Assumptions'!$I$24/12,0)</f>
        <v>-16666.666666499998</v>
      </c>
      <c r="AM38" s="158">
        <f>-1*IF(AM6&lt;='Inputs and Model Assumptions'!$D$5,'Inputs and Model Assumptions'!$I$24/12,0)</f>
        <v>-16666.666666499998</v>
      </c>
      <c r="AN38" s="158">
        <f>-1*IF(AN6&lt;='Inputs and Model Assumptions'!$D$5,'Inputs and Model Assumptions'!$I$24/12,0)</f>
        <v>-16666.666666499998</v>
      </c>
      <c r="AO38" s="158">
        <f>-1*IF(AO6&lt;='Inputs and Model Assumptions'!$D$5,'Inputs and Model Assumptions'!$I$24/12,0)</f>
        <v>-16666.666666499998</v>
      </c>
      <c r="AP38" s="158">
        <f>-1*IF(AP6&lt;='Inputs and Model Assumptions'!$D$5,'Inputs and Model Assumptions'!$I$24/12,0)</f>
        <v>-16666.666666499998</v>
      </c>
      <c r="AQ38" s="158">
        <f>-1*IF(AQ6&lt;='Inputs and Model Assumptions'!$D$5,'Inputs and Model Assumptions'!$I$24/12,0)</f>
        <v>-16666.666666499998</v>
      </c>
      <c r="AR38" s="158">
        <f>-1*IF(AR6&lt;='Inputs and Model Assumptions'!$D$5,'Inputs and Model Assumptions'!$I$24/12,0)</f>
        <v>-16666.666666499998</v>
      </c>
      <c r="AS38" s="158">
        <f>-1*IF(AS6&lt;='Inputs and Model Assumptions'!$D$5,'Inputs and Model Assumptions'!$I$24/12,0)</f>
        <v>-16666.666666499998</v>
      </c>
      <c r="AT38" s="158">
        <f>-1*IF(AT6&lt;='Inputs and Model Assumptions'!$D$5,'Inputs and Model Assumptions'!$I$24/12,0)</f>
        <v>-16666.666666499998</v>
      </c>
      <c r="AU38" s="158">
        <f>-1*IF(AU6&lt;='Inputs and Model Assumptions'!$D$5,'Inputs and Model Assumptions'!$I$24/12,0)</f>
        <v>-16666.666666499998</v>
      </c>
      <c r="AV38" s="158">
        <f>-1*IF(AV6&lt;='Inputs and Model Assumptions'!$D$5,'Inputs and Model Assumptions'!$I$24/12,0)</f>
        <v>-16666.666666499998</v>
      </c>
      <c r="AW38" s="158">
        <f>-1*IF(AW6&lt;='Inputs and Model Assumptions'!$D$5,'Inputs and Model Assumptions'!$I$24/12,0)</f>
        <v>-16666.666666499998</v>
      </c>
      <c r="AX38" s="158">
        <f>-1*IF(AX6&lt;='Inputs and Model Assumptions'!$D$5,'Inputs and Model Assumptions'!$I$24/12,0)</f>
        <v>-16666.666666499998</v>
      </c>
      <c r="AY38" s="158">
        <f>-1*IF(AY6&lt;='Inputs and Model Assumptions'!$D$5,'Inputs and Model Assumptions'!$I$24/12,0)</f>
        <v>-16666.666666499998</v>
      </c>
      <c r="AZ38" s="158">
        <f>-1*IF(AZ6&lt;='Inputs and Model Assumptions'!$D$5,'Inputs and Model Assumptions'!$I$24/12,0)</f>
        <v>-16666.666666499998</v>
      </c>
      <c r="BA38" s="158">
        <f>-1*IF(BA6&lt;='Inputs and Model Assumptions'!$D$5,'Inputs and Model Assumptions'!$I$24/12,0)</f>
        <v>-16666.666666499998</v>
      </c>
      <c r="BB38" s="158">
        <f>-1*IF(BB6&lt;='Inputs and Model Assumptions'!$D$5,'Inputs and Model Assumptions'!$I$24/12,0)</f>
        <v>-16666.666666499998</v>
      </c>
      <c r="BC38" s="158">
        <f>-1*IF(BC6&lt;='Inputs and Model Assumptions'!$D$5,'Inputs and Model Assumptions'!$I$24/12,0)</f>
        <v>-16666.666666499998</v>
      </c>
      <c r="BD38" s="158">
        <f>-1*IF(BD6&lt;='Inputs and Model Assumptions'!$D$5,'Inputs and Model Assumptions'!$I$24/12,0)</f>
        <v>-16666.666666499998</v>
      </c>
      <c r="BE38" s="158">
        <f>-1*IF(BE6&lt;='Inputs and Model Assumptions'!$D$5,'Inputs and Model Assumptions'!$I$24/12,0)</f>
        <v>-16666.666666499998</v>
      </c>
      <c r="BF38" s="158">
        <f>-1*IF(BF6&lt;='Inputs and Model Assumptions'!$D$5,'Inputs and Model Assumptions'!$I$24/12,0)</f>
        <v>-16666.666666499998</v>
      </c>
      <c r="BG38" s="158">
        <f>-1*IF(BG6&lt;='Inputs and Model Assumptions'!$D$5,'Inputs and Model Assumptions'!$I$24/12,0)</f>
        <v>-16666.666666499998</v>
      </c>
      <c r="BH38" s="158">
        <f>-1*IF(BH6&lt;='Inputs and Model Assumptions'!$D$5,'Inputs and Model Assumptions'!$I$24/12,0)</f>
        <v>-16666.666666499998</v>
      </c>
      <c r="BI38" s="158">
        <f>-1*IF(BI6&lt;='Inputs and Model Assumptions'!$D$5,'Inputs and Model Assumptions'!$I$24/12,0)</f>
        <v>-16666.666666499998</v>
      </c>
      <c r="BJ38" s="158">
        <f>-1*IF(BJ6&lt;='Inputs and Model Assumptions'!$D$5,'Inputs and Model Assumptions'!$I$24/12,0)</f>
        <v>-16666.666666499998</v>
      </c>
      <c r="BK38" s="158">
        <f>-1*IF(BK6&lt;='Inputs and Model Assumptions'!$D$5,'Inputs and Model Assumptions'!$I$24/12,0)</f>
        <v>-16666.666666499998</v>
      </c>
      <c r="BL38" s="158">
        <f>-1*IF(BL6&lt;='Inputs and Model Assumptions'!$D$5,'Inputs and Model Assumptions'!$I$24/12,0)</f>
        <v>-16666.666666499998</v>
      </c>
      <c r="BM38" s="158">
        <f>-1*IF(BM6&lt;='Inputs and Model Assumptions'!$D$5,'Inputs and Model Assumptions'!$I$24/12,0)</f>
        <v>-16666.666666499998</v>
      </c>
      <c r="BN38" s="158">
        <f>-1*IF(BN6&lt;='Inputs and Model Assumptions'!$D$5,'Inputs and Model Assumptions'!$I$24/12,0)</f>
        <v>-16666.666666499998</v>
      </c>
      <c r="BO38" s="158">
        <f>-1*IF(BO6&lt;='Inputs and Model Assumptions'!$D$5,'Inputs and Model Assumptions'!$I$24/12,0)</f>
        <v>-16666.666666499998</v>
      </c>
      <c r="BP38" s="158">
        <f>-1*IF(BP6&lt;='Inputs and Model Assumptions'!$D$5,'Inputs and Model Assumptions'!$I$24/12,0)</f>
        <v>-16666.666666499998</v>
      </c>
      <c r="BQ38" s="158">
        <f>-1*IF(BQ6&lt;='Inputs and Model Assumptions'!$D$5,'Inputs and Model Assumptions'!$I$24/12,0)</f>
        <v>-16666.666666499998</v>
      </c>
      <c r="BR38" s="158">
        <f>-1*IF(BR6&lt;='Inputs and Model Assumptions'!$D$5,'Inputs and Model Assumptions'!$I$24/12,0)</f>
        <v>-16666.666666499998</v>
      </c>
      <c r="BS38" s="158">
        <f>-1*IF(BS6&lt;='Inputs and Model Assumptions'!$D$5,'Inputs and Model Assumptions'!$I$24/12,0)</f>
        <v>-16666.666666499998</v>
      </c>
      <c r="BT38" s="158">
        <f>-1*IF(BT6&lt;='Inputs and Model Assumptions'!$D$5,'Inputs and Model Assumptions'!$I$24/12,0)</f>
        <v>-16666.666666499998</v>
      </c>
      <c r="BU38" s="158">
        <f>-1*IF(BU6&lt;='Inputs and Model Assumptions'!$D$5,'Inputs and Model Assumptions'!$I$24/12,0)</f>
        <v>-16666.666666499998</v>
      </c>
      <c r="BV38" s="158">
        <f>-1*IF(BV6&lt;='Inputs and Model Assumptions'!$D$5,'Inputs and Model Assumptions'!$I$24/12,0)</f>
        <v>-16666.666666499998</v>
      </c>
      <c r="BW38" s="158">
        <f>-1*IF(BW6&lt;='Inputs and Model Assumptions'!$D$5,'Inputs and Model Assumptions'!$I$24/12,0)</f>
        <v>-16666.666666499998</v>
      </c>
      <c r="BX38" s="158">
        <f>-1*IF(BX6&lt;='Inputs and Model Assumptions'!$D$5,'Inputs and Model Assumptions'!$I$24/12,0)</f>
        <v>-16666.666666499998</v>
      </c>
      <c r="BY38" s="158">
        <f>-1*IF(BY6&lt;='Inputs and Model Assumptions'!$D$5,'Inputs and Model Assumptions'!$I$24/12,0)</f>
        <v>-16666.666666499998</v>
      </c>
      <c r="BZ38" s="158">
        <f>-1*IF(BZ6&lt;='Inputs and Model Assumptions'!$D$5,'Inputs and Model Assumptions'!$I$24/12,0)</f>
        <v>-16666.666666499998</v>
      </c>
      <c r="CA38" s="158">
        <f>-1*IF(CA6&lt;='Inputs and Model Assumptions'!$D$5,'Inputs and Model Assumptions'!$I$24/12,0)</f>
        <v>-16666.666666499998</v>
      </c>
      <c r="CB38" s="158">
        <f>-1*IF(CB6&lt;='Inputs and Model Assumptions'!$D$5,'Inputs and Model Assumptions'!$I$24/12,0)</f>
        <v>-16666.666666499998</v>
      </c>
      <c r="CC38" s="158">
        <f>-1*IF(CC6&lt;='Inputs and Model Assumptions'!$D$5,'Inputs and Model Assumptions'!$I$24/12,0)</f>
        <v>-16666.666666499998</v>
      </c>
      <c r="CD38" s="158">
        <f>-1*IF(CD6&lt;='Inputs and Model Assumptions'!$D$5,'Inputs and Model Assumptions'!$I$24/12,0)</f>
        <v>-16666.666666499998</v>
      </c>
      <c r="CE38" s="158">
        <f>-1*IF(CE6&lt;='Inputs and Model Assumptions'!$D$5,'Inputs and Model Assumptions'!$I$24/12,0)</f>
        <v>-16666.666666499998</v>
      </c>
      <c r="CF38" s="158">
        <f>-1*IF(CF6&lt;='Inputs and Model Assumptions'!$D$5,'Inputs and Model Assumptions'!$I$24/12,0)</f>
        <v>-16666.666666499998</v>
      </c>
      <c r="CG38" s="158">
        <f>-1*IF(CG6&lt;='Inputs and Model Assumptions'!$D$5,'Inputs and Model Assumptions'!$I$24/12,0)</f>
        <v>-16666.666666499998</v>
      </c>
      <c r="CH38" s="158">
        <f>-1*IF(CH6&lt;='Inputs and Model Assumptions'!$D$5,'Inputs and Model Assumptions'!$I$24/12,0)</f>
        <v>-16666.666666499998</v>
      </c>
      <c r="CI38" s="158">
        <f>-1*IF(CI6&lt;='Inputs and Model Assumptions'!$D$5,'Inputs and Model Assumptions'!$I$24/12,0)</f>
        <v>-16666.666666499998</v>
      </c>
      <c r="CJ38" s="158">
        <f>-1*IF(CJ6&lt;='Inputs and Model Assumptions'!$D$5,'Inputs and Model Assumptions'!$I$24/12,0)</f>
        <v>-16666.666666499998</v>
      </c>
      <c r="CK38" s="158">
        <f>-1*IF(CK6&lt;='Inputs and Model Assumptions'!$D$5,'Inputs and Model Assumptions'!$I$24/12,0)</f>
        <v>-16666.666666499998</v>
      </c>
      <c r="CL38" s="158">
        <f>-1*IF(CL6&lt;='Inputs and Model Assumptions'!$D$5,'Inputs and Model Assumptions'!$I$24/12,0)</f>
        <v>-16666.666666499998</v>
      </c>
      <c r="CM38" s="158">
        <f>-1*IF(CM6&lt;='Inputs and Model Assumptions'!$D$5,'Inputs and Model Assumptions'!$I$24/12,0)</f>
        <v>-16666.666666499998</v>
      </c>
      <c r="CN38" s="158">
        <f>-1*IF(CN6&lt;='Inputs and Model Assumptions'!$D$5,'Inputs and Model Assumptions'!$I$24/12,0)</f>
        <v>-16666.666666499998</v>
      </c>
      <c r="CO38" s="158">
        <f>-1*IF(CO6&lt;='Inputs and Model Assumptions'!$D$5,'Inputs and Model Assumptions'!$I$24/12,0)</f>
        <v>-16666.666666499998</v>
      </c>
      <c r="CP38" s="158">
        <f>-1*IF(CP6&lt;='Inputs and Model Assumptions'!$D$5,'Inputs and Model Assumptions'!$I$24/12,0)</f>
        <v>-16666.666666499998</v>
      </c>
      <c r="CQ38" s="158">
        <f>-1*IF(CQ6&lt;='Inputs and Model Assumptions'!$D$5,'Inputs and Model Assumptions'!$I$24/12,0)</f>
        <v>-16666.666666499998</v>
      </c>
      <c r="CR38" s="158">
        <f>-1*IF(CR6&lt;='Inputs and Model Assumptions'!$D$5,'Inputs and Model Assumptions'!$I$24/12,0)</f>
        <v>-16666.666666499998</v>
      </c>
      <c r="CS38" s="158">
        <f>-1*IF(CS6&lt;='Inputs and Model Assumptions'!$D$5,'Inputs and Model Assumptions'!$I$24/12,0)</f>
        <v>-16666.666666499998</v>
      </c>
      <c r="CT38" s="158">
        <f>-1*IF(CT6&lt;='Inputs and Model Assumptions'!$D$5,'Inputs and Model Assumptions'!$I$24/12,0)</f>
        <v>-16666.666666499998</v>
      </c>
      <c r="CU38" s="158">
        <f>-1*IF(CU6&lt;='Inputs and Model Assumptions'!$D$5,'Inputs and Model Assumptions'!$I$24/12,0)</f>
        <v>-16666.666666499998</v>
      </c>
      <c r="CV38" s="158">
        <f>-1*IF(CV6&lt;='Inputs and Model Assumptions'!$D$5,'Inputs and Model Assumptions'!$I$24/12,0)</f>
        <v>-16666.666666499998</v>
      </c>
      <c r="CW38" s="158">
        <f>-1*IF(CW6&lt;='Inputs and Model Assumptions'!$D$5,'Inputs and Model Assumptions'!$I$24/12,0)</f>
        <v>-16666.666666499998</v>
      </c>
      <c r="CX38" s="158">
        <f>-1*IF(CX6&lt;='Inputs and Model Assumptions'!$D$5,'Inputs and Model Assumptions'!$I$24/12,0)</f>
        <v>-16666.666666499998</v>
      </c>
      <c r="CY38" s="158">
        <f>-1*IF(CY6&lt;='Inputs and Model Assumptions'!$D$5,'Inputs and Model Assumptions'!$I$24/12,0)</f>
        <v>-16666.666666499998</v>
      </c>
      <c r="CZ38" s="158">
        <f>-1*IF(CZ6&lt;='Inputs and Model Assumptions'!$D$5,'Inputs and Model Assumptions'!$I$24/12,0)</f>
        <v>-16666.666666499998</v>
      </c>
      <c r="DA38" s="158">
        <f>-1*IF(DA6&lt;='Inputs and Model Assumptions'!$D$5,'Inputs and Model Assumptions'!$I$24/12,0)</f>
        <v>-16666.666666499998</v>
      </c>
      <c r="DB38" s="158">
        <f>-1*IF(DB6&lt;='Inputs and Model Assumptions'!$D$5,'Inputs and Model Assumptions'!$I$24/12,0)</f>
        <v>-16666.666666499998</v>
      </c>
      <c r="DC38" s="158">
        <f>-1*IF(DC6&lt;='Inputs and Model Assumptions'!$D$5,'Inputs and Model Assumptions'!$I$24/12,0)</f>
        <v>-16666.666666499998</v>
      </c>
      <c r="DD38" s="158">
        <f>-1*IF(DD6&lt;='Inputs and Model Assumptions'!$D$5,'Inputs and Model Assumptions'!$I$24/12,0)</f>
        <v>-16666.666666499998</v>
      </c>
      <c r="DE38" s="158">
        <f>-1*IF(DE6&lt;='Inputs and Model Assumptions'!$D$5,'Inputs and Model Assumptions'!$I$24/12,0)</f>
        <v>-16666.666666499998</v>
      </c>
      <c r="DF38" s="158">
        <f>-1*IF(DF6&lt;='Inputs and Model Assumptions'!$D$5,'Inputs and Model Assumptions'!$I$24/12,0)</f>
        <v>-16666.666666499998</v>
      </c>
      <c r="DG38" s="158">
        <f>-1*IF(DG6&lt;='Inputs and Model Assumptions'!$D$5,'Inputs and Model Assumptions'!$I$24/12,0)</f>
        <v>-16666.666666499998</v>
      </c>
      <c r="DH38" s="158">
        <f>-1*IF(DH6&lt;='Inputs and Model Assumptions'!$D$5,'Inputs and Model Assumptions'!$I$24/12,0)</f>
        <v>-16666.666666499998</v>
      </c>
      <c r="DI38" s="158">
        <f>-1*IF(DI6&lt;='Inputs and Model Assumptions'!$D$5,'Inputs and Model Assumptions'!$I$24/12,0)</f>
        <v>-16666.666666499998</v>
      </c>
      <c r="DJ38" s="158">
        <f>-1*IF(DJ6&lt;='Inputs and Model Assumptions'!$D$5,'Inputs and Model Assumptions'!$I$24/12,0)</f>
        <v>-16666.666666499998</v>
      </c>
      <c r="DK38" s="158">
        <f>-1*IF(DK6&lt;='Inputs and Model Assumptions'!$D$5,'Inputs and Model Assumptions'!$I$24/12,0)</f>
        <v>0</v>
      </c>
      <c r="DL38" s="158">
        <f>-1*IF(DL6&lt;='Inputs and Model Assumptions'!$D$5,'Inputs and Model Assumptions'!$I$24/12,0)</f>
        <v>0</v>
      </c>
      <c r="DM38" s="158">
        <f>-1*IF(DM6&lt;='Inputs and Model Assumptions'!$D$5,'Inputs and Model Assumptions'!$I$24/12,0)</f>
        <v>0</v>
      </c>
      <c r="DN38" s="158">
        <f>-1*IF(DN6&lt;='Inputs and Model Assumptions'!$D$5,'Inputs and Model Assumptions'!$I$24/12,0)</f>
        <v>0</v>
      </c>
      <c r="DO38" s="158">
        <f>-1*IF(DO6&lt;='Inputs and Model Assumptions'!$D$5,'Inputs and Model Assumptions'!$I$24/12,0)</f>
        <v>0</v>
      </c>
      <c r="DP38" s="158">
        <f>-1*IF(DP6&lt;='Inputs and Model Assumptions'!$D$5,'Inputs and Model Assumptions'!$I$24/12,0)</f>
        <v>0</v>
      </c>
      <c r="DQ38" s="158">
        <f>-1*IF(DQ6&lt;='Inputs and Model Assumptions'!$D$5,'Inputs and Model Assumptions'!$I$24/12,0)</f>
        <v>0</v>
      </c>
      <c r="DR38" s="158">
        <f>-1*IF(DR6&lt;='Inputs and Model Assumptions'!$D$5,'Inputs and Model Assumptions'!$I$24/12,0)</f>
        <v>0</v>
      </c>
      <c r="DS38" s="158">
        <f>-1*IF(DS6&lt;='Inputs and Model Assumptions'!$D$5,'Inputs and Model Assumptions'!$I$24/12,0)</f>
        <v>0</v>
      </c>
      <c r="DT38" s="159">
        <f>-1*IF(DT6&lt;='Inputs and Model Assumptions'!$D$5,'Inputs and Model Assumptions'!$I$24/12,0)</f>
        <v>0</v>
      </c>
      <c r="DU38" s="144"/>
      <c r="DV38" s="143"/>
      <c r="DW38" s="143"/>
      <c r="DX38" s="143"/>
      <c r="DY38" s="143"/>
      <c r="DZ38" s="143"/>
      <c r="EA38" s="143"/>
      <c r="EB38" s="143"/>
      <c r="EC38" s="143"/>
      <c r="ED38" s="143"/>
      <c r="EE38" s="143"/>
      <c r="EF38" s="143"/>
      <c r="EG38" s="143"/>
      <c r="EH38" s="143"/>
      <c r="EI38" s="143"/>
      <c r="EJ38" s="143"/>
      <c r="EK38" s="143"/>
      <c r="EL38" s="143"/>
      <c r="EM38" s="143"/>
      <c r="EN38" s="143"/>
      <c r="EO38" s="143"/>
      <c r="EP38" s="143"/>
      <c r="EQ38" s="143"/>
      <c r="ER38" s="143"/>
      <c r="ES38" s="143"/>
      <c r="ET38" s="143"/>
      <c r="EU38" s="143"/>
      <c r="EV38" s="143"/>
      <c r="EW38" s="143"/>
      <c r="EX38" s="143"/>
      <c r="EY38" s="143"/>
      <c r="EZ38" s="143"/>
      <c r="FA38" s="143"/>
      <c r="FB38" s="143"/>
      <c r="FC38" s="143"/>
      <c r="FD38" s="143"/>
      <c r="FE38" s="143"/>
      <c r="FF38" s="143"/>
      <c r="FG38" s="143"/>
      <c r="FH38" s="143"/>
      <c r="FI38" s="143"/>
      <c r="FJ38" s="143"/>
    </row>
    <row r="39" spans="1:166" s="141" customFormat="1" ht="15.5" customHeight="1" x14ac:dyDescent="0.2">
      <c r="A39" s="408"/>
      <c r="B39" s="73" t="s">
        <v>22</v>
      </c>
      <c r="C39" s="157">
        <f t="shared" si="109"/>
        <v>-45000</v>
      </c>
      <c r="D39" s="103">
        <v>0</v>
      </c>
      <c r="E39" s="158">
        <f>-1*IF(E6='Inputs and Model Assumptions'!$D$5,'Inputs and Model Assumptions'!$I$34,0)</f>
        <v>0</v>
      </c>
      <c r="F39" s="158">
        <f>-1*IF(F6='Inputs and Model Assumptions'!$D$5,'Inputs and Model Assumptions'!$I$34,0)</f>
        <v>0</v>
      </c>
      <c r="G39" s="158">
        <f>-1*IF(G6='Inputs and Model Assumptions'!$D$5,'Inputs and Model Assumptions'!$I$34,0)</f>
        <v>0</v>
      </c>
      <c r="H39" s="158">
        <f>-1*IF(H6='Inputs and Model Assumptions'!$D$5,'Inputs and Model Assumptions'!$I$34,0)</f>
        <v>0</v>
      </c>
      <c r="I39" s="158">
        <f>-1*IF(I6='Inputs and Model Assumptions'!$D$5,'Inputs and Model Assumptions'!$I$34,0)</f>
        <v>0</v>
      </c>
      <c r="J39" s="158">
        <f>-1*IF(J6='Inputs and Model Assumptions'!$D$5,'Inputs and Model Assumptions'!$I$34,0)</f>
        <v>0</v>
      </c>
      <c r="K39" s="158">
        <f>-1*IF(K6='Inputs and Model Assumptions'!$D$5,'Inputs and Model Assumptions'!$I$34,0)</f>
        <v>0</v>
      </c>
      <c r="L39" s="158">
        <f>-1*IF(L6='Inputs and Model Assumptions'!$D$5,'Inputs and Model Assumptions'!$I$34,0)</f>
        <v>0</v>
      </c>
      <c r="M39" s="158">
        <f>-1*IF(M6='Inputs and Model Assumptions'!$D$5,'Inputs and Model Assumptions'!$I$34,0)</f>
        <v>0</v>
      </c>
      <c r="N39" s="158">
        <f>-1*IF(N6='Inputs and Model Assumptions'!$D$5,'Inputs and Model Assumptions'!$I$34,0)</f>
        <v>0</v>
      </c>
      <c r="O39" s="158">
        <f>-1*IF(O6='Inputs and Model Assumptions'!$D$5,'Inputs and Model Assumptions'!$I$34,0)</f>
        <v>0</v>
      </c>
      <c r="P39" s="158">
        <f>-1*IF(P6='Inputs and Model Assumptions'!$D$5,'Inputs and Model Assumptions'!$I$34,0)</f>
        <v>0</v>
      </c>
      <c r="Q39" s="158">
        <f>-1*IF(Q6='Inputs and Model Assumptions'!$D$5,'Inputs and Model Assumptions'!$I$34,0)</f>
        <v>0</v>
      </c>
      <c r="R39" s="158">
        <f>-1*IF(R6='Inputs and Model Assumptions'!$D$5,'Inputs and Model Assumptions'!$I$34,0)</f>
        <v>0</v>
      </c>
      <c r="S39" s="158">
        <f>-1*IF(S6='Inputs and Model Assumptions'!$D$5,'Inputs and Model Assumptions'!$I$34,0)</f>
        <v>0</v>
      </c>
      <c r="T39" s="158">
        <f>-1*IF(T6='Inputs and Model Assumptions'!$D$5,'Inputs and Model Assumptions'!$I$34,0)</f>
        <v>0</v>
      </c>
      <c r="U39" s="158">
        <f>-1*IF(U6='Inputs and Model Assumptions'!$D$5,'Inputs and Model Assumptions'!$I$34,0)</f>
        <v>0</v>
      </c>
      <c r="V39" s="158">
        <f>-1*IF(V6='Inputs and Model Assumptions'!$D$5,'Inputs and Model Assumptions'!$I$34,0)</f>
        <v>0</v>
      </c>
      <c r="W39" s="158">
        <f>-1*IF(W6='Inputs and Model Assumptions'!$D$5,'Inputs and Model Assumptions'!$I$34,0)</f>
        <v>0</v>
      </c>
      <c r="X39" s="158">
        <f>-1*IF(X6='Inputs and Model Assumptions'!$D$5,'Inputs and Model Assumptions'!$I$34,0)</f>
        <v>0</v>
      </c>
      <c r="Y39" s="158">
        <f>-1*IF(Y6='Inputs and Model Assumptions'!$D$5,'Inputs and Model Assumptions'!$I$34,0)</f>
        <v>0</v>
      </c>
      <c r="Z39" s="158">
        <f>-1*IF(Z6='Inputs and Model Assumptions'!$D$5,'Inputs and Model Assumptions'!$I$34,0)</f>
        <v>0</v>
      </c>
      <c r="AA39" s="158">
        <f>-1*IF(AA6='Inputs and Model Assumptions'!$D$5,'Inputs and Model Assumptions'!$I$34,0)</f>
        <v>0</v>
      </c>
      <c r="AB39" s="158">
        <f>-1*IF(AB6='Inputs and Model Assumptions'!$D$5,'Inputs and Model Assumptions'!$I$34,0)</f>
        <v>0</v>
      </c>
      <c r="AC39" s="158">
        <f>-1*IF(AC6='Inputs and Model Assumptions'!$D$5,'Inputs and Model Assumptions'!$I$34,0)</f>
        <v>0</v>
      </c>
      <c r="AD39" s="158">
        <f>-1*IF(AD6='Inputs and Model Assumptions'!$D$5,'Inputs and Model Assumptions'!$I$34,0)</f>
        <v>0</v>
      </c>
      <c r="AE39" s="158">
        <f>-1*IF(AE6='Inputs and Model Assumptions'!$D$5,'Inputs and Model Assumptions'!$I$34,0)</f>
        <v>0</v>
      </c>
      <c r="AF39" s="158">
        <f>-1*IF(AF6='Inputs and Model Assumptions'!$D$5,'Inputs and Model Assumptions'!$I$34,0)</f>
        <v>0</v>
      </c>
      <c r="AG39" s="158">
        <f>-1*IF(AG6='Inputs and Model Assumptions'!$D$5,'Inputs and Model Assumptions'!$I$34,0)</f>
        <v>0</v>
      </c>
      <c r="AH39" s="158">
        <f>-1*IF(AH6='Inputs and Model Assumptions'!$D$5,'Inputs and Model Assumptions'!$I$34,0)</f>
        <v>0</v>
      </c>
      <c r="AI39" s="158">
        <f>-1*IF(AI6='Inputs and Model Assumptions'!$D$5,'Inputs and Model Assumptions'!$I$34,0)</f>
        <v>0</v>
      </c>
      <c r="AJ39" s="158">
        <f>-1*IF(AJ6='Inputs and Model Assumptions'!$D$5,'Inputs and Model Assumptions'!$I$34,0)</f>
        <v>0</v>
      </c>
      <c r="AK39" s="158">
        <f>-1*IF(AK6='Inputs and Model Assumptions'!$D$5,'Inputs and Model Assumptions'!$I$34,0)</f>
        <v>0</v>
      </c>
      <c r="AL39" s="158">
        <f>-1*IF(AL6='Inputs and Model Assumptions'!$D$5,'Inputs and Model Assumptions'!$I$34,0)</f>
        <v>0</v>
      </c>
      <c r="AM39" s="158">
        <f>-1*IF(AM6='Inputs and Model Assumptions'!$D$5,'Inputs and Model Assumptions'!$I$34,0)</f>
        <v>0</v>
      </c>
      <c r="AN39" s="158">
        <f>-1*IF(AN6='Inputs and Model Assumptions'!$D$5,'Inputs and Model Assumptions'!$I$34,0)</f>
        <v>0</v>
      </c>
      <c r="AO39" s="158">
        <f>-1*IF(AO6='Inputs and Model Assumptions'!$D$5,'Inputs and Model Assumptions'!$I$34,0)</f>
        <v>0</v>
      </c>
      <c r="AP39" s="158">
        <f>-1*IF(AP6='Inputs and Model Assumptions'!$D$5,'Inputs and Model Assumptions'!$I$34,0)</f>
        <v>0</v>
      </c>
      <c r="AQ39" s="158">
        <f>-1*IF(AQ6='Inputs and Model Assumptions'!$D$5,'Inputs and Model Assumptions'!$I$34,0)</f>
        <v>0</v>
      </c>
      <c r="AR39" s="158">
        <f>-1*IF(AR6='Inputs and Model Assumptions'!$D$5,'Inputs and Model Assumptions'!$I$34,0)</f>
        <v>0</v>
      </c>
      <c r="AS39" s="158">
        <f>-1*IF(AS6='Inputs and Model Assumptions'!$D$5,'Inputs and Model Assumptions'!$I$34,0)</f>
        <v>0</v>
      </c>
      <c r="AT39" s="158">
        <f>-1*IF(AT6='Inputs and Model Assumptions'!$D$5,'Inputs and Model Assumptions'!$I$34,0)</f>
        <v>0</v>
      </c>
      <c r="AU39" s="158">
        <f>-1*IF(AU6='Inputs and Model Assumptions'!$D$5,'Inputs and Model Assumptions'!$I$34,0)</f>
        <v>0</v>
      </c>
      <c r="AV39" s="158">
        <f>-1*IF(AV6='Inputs and Model Assumptions'!$D$5,'Inputs and Model Assumptions'!$I$34,0)</f>
        <v>0</v>
      </c>
      <c r="AW39" s="158">
        <f>-1*IF(AW6='Inputs and Model Assumptions'!$D$5,'Inputs and Model Assumptions'!$I$34,0)</f>
        <v>0</v>
      </c>
      <c r="AX39" s="158">
        <f>-1*IF(AX6='Inputs and Model Assumptions'!$D$5,'Inputs and Model Assumptions'!$I$34,0)</f>
        <v>0</v>
      </c>
      <c r="AY39" s="158">
        <f>-1*IF(AY6='Inputs and Model Assumptions'!$D$5,'Inputs and Model Assumptions'!$I$34,0)</f>
        <v>0</v>
      </c>
      <c r="AZ39" s="158">
        <f>-1*IF(AZ6='Inputs and Model Assumptions'!$D$5,'Inputs and Model Assumptions'!$I$34,0)</f>
        <v>0</v>
      </c>
      <c r="BA39" s="158">
        <f>-1*IF(BA6='Inputs and Model Assumptions'!$D$5,'Inputs and Model Assumptions'!$I$34,0)</f>
        <v>0</v>
      </c>
      <c r="BB39" s="158">
        <f>-1*IF(BB6='Inputs and Model Assumptions'!$D$5,'Inputs and Model Assumptions'!$I$34,0)</f>
        <v>0</v>
      </c>
      <c r="BC39" s="158">
        <f>-1*IF(BC6='Inputs and Model Assumptions'!$D$5,'Inputs and Model Assumptions'!$I$34,0)</f>
        <v>0</v>
      </c>
      <c r="BD39" s="158">
        <f>-1*IF(BD6='Inputs and Model Assumptions'!$D$5,'Inputs and Model Assumptions'!$I$34,0)</f>
        <v>0</v>
      </c>
      <c r="BE39" s="158">
        <f>-1*IF(BE6='Inputs and Model Assumptions'!$D$5,'Inputs and Model Assumptions'!$I$34,0)</f>
        <v>0</v>
      </c>
      <c r="BF39" s="158">
        <f>-1*IF(BF6='Inputs and Model Assumptions'!$D$5,'Inputs and Model Assumptions'!$I$34,0)</f>
        <v>0</v>
      </c>
      <c r="BG39" s="158">
        <f>-1*IF(BG6='Inputs and Model Assumptions'!$D$5,'Inputs and Model Assumptions'!$I$34,0)</f>
        <v>0</v>
      </c>
      <c r="BH39" s="158">
        <f>-1*IF(BH6='Inputs and Model Assumptions'!$D$5,'Inputs and Model Assumptions'!$I$34,0)</f>
        <v>0</v>
      </c>
      <c r="BI39" s="158">
        <f>-1*IF(BI6='Inputs and Model Assumptions'!$D$5,'Inputs and Model Assumptions'!$I$34,0)</f>
        <v>0</v>
      </c>
      <c r="BJ39" s="158">
        <f>-1*IF(BJ6='Inputs and Model Assumptions'!$D$5,'Inputs and Model Assumptions'!$I$34,0)</f>
        <v>0</v>
      </c>
      <c r="BK39" s="158">
        <f>-1*IF(BK6='Inputs and Model Assumptions'!$D$5,'Inputs and Model Assumptions'!$I$34,0)</f>
        <v>0</v>
      </c>
      <c r="BL39" s="158">
        <f>-1*IF(BL6='Inputs and Model Assumptions'!$D$5,'Inputs and Model Assumptions'!$I$34,0)</f>
        <v>0</v>
      </c>
      <c r="BM39" s="158">
        <f>-1*IF(BM6='Inputs and Model Assumptions'!$D$5,'Inputs and Model Assumptions'!$I$34,0)</f>
        <v>0</v>
      </c>
      <c r="BN39" s="158">
        <f>-1*IF(BN6='Inputs and Model Assumptions'!$D$5,'Inputs and Model Assumptions'!$I$34,0)</f>
        <v>0</v>
      </c>
      <c r="BO39" s="158">
        <f>-1*IF(BO6='Inputs and Model Assumptions'!$D$5,'Inputs and Model Assumptions'!$I$34,0)</f>
        <v>0</v>
      </c>
      <c r="BP39" s="158">
        <f>-1*IF(BP6='Inputs and Model Assumptions'!$D$5,'Inputs and Model Assumptions'!$I$34,0)</f>
        <v>0</v>
      </c>
      <c r="BQ39" s="158">
        <f>-1*IF(BQ6='Inputs and Model Assumptions'!$D$5,'Inputs and Model Assumptions'!$I$34,0)</f>
        <v>0</v>
      </c>
      <c r="BR39" s="158">
        <f>-1*IF(BR6='Inputs and Model Assumptions'!$D$5,'Inputs and Model Assumptions'!$I$34,0)</f>
        <v>0</v>
      </c>
      <c r="BS39" s="158">
        <f>-1*IF(BS6='Inputs and Model Assumptions'!$D$5,'Inputs and Model Assumptions'!$I$34,0)</f>
        <v>0</v>
      </c>
      <c r="BT39" s="158">
        <f>-1*IF(BT6='Inputs and Model Assumptions'!$D$5,'Inputs and Model Assumptions'!$I$34,0)</f>
        <v>0</v>
      </c>
      <c r="BU39" s="158">
        <f>-1*IF(BU6='Inputs and Model Assumptions'!$D$5,'Inputs and Model Assumptions'!$I$34,0)</f>
        <v>0</v>
      </c>
      <c r="BV39" s="158">
        <f>-1*IF(BV6='Inputs and Model Assumptions'!$D$5,'Inputs and Model Assumptions'!$I$34,0)</f>
        <v>0</v>
      </c>
      <c r="BW39" s="158">
        <f>-1*IF(BW6='Inputs and Model Assumptions'!$D$5,'Inputs and Model Assumptions'!$I$34,0)</f>
        <v>0</v>
      </c>
      <c r="BX39" s="158">
        <f>-1*IF(BX6='Inputs and Model Assumptions'!$D$5,'Inputs and Model Assumptions'!$I$34,0)</f>
        <v>0</v>
      </c>
      <c r="BY39" s="158">
        <f>-1*IF(BY6='Inputs and Model Assumptions'!$D$5,'Inputs and Model Assumptions'!$I$34,0)</f>
        <v>0</v>
      </c>
      <c r="BZ39" s="158">
        <f>-1*IF(BZ6='Inputs and Model Assumptions'!$D$5,'Inputs and Model Assumptions'!$I$34,0)</f>
        <v>0</v>
      </c>
      <c r="CA39" s="158">
        <f>-1*IF(CA6='Inputs and Model Assumptions'!$D$5,'Inputs and Model Assumptions'!$I$34,0)</f>
        <v>0</v>
      </c>
      <c r="CB39" s="158">
        <f>-1*IF(CB6='Inputs and Model Assumptions'!$D$5,'Inputs and Model Assumptions'!$I$34,0)</f>
        <v>0</v>
      </c>
      <c r="CC39" s="158">
        <f>-1*IF(CC6='Inputs and Model Assumptions'!$D$5,'Inputs and Model Assumptions'!$I$34,0)</f>
        <v>0</v>
      </c>
      <c r="CD39" s="158">
        <f>-1*IF(CD6='Inputs and Model Assumptions'!$D$5,'Inputs and Model Assumptions'!$I$34,0)</f>
        <v>0</v>
      </c>
      <c r="CE39" s="158">
        <f>-1*IF(CE6='Inputs and Model Assumptions'!$D$5,'Inputs and Model Assumptions'!$I$34,0)</f>
        <v>0</v>
      </c>
      <c r="CF39" s="158">
        <f>-1*IF(CF6='Inputs and Model Assumptions'!$D$5,'Inputs and Model Assumptions'!$I$34,0)</f>
        <v>0</v>
      </c>
      <c r="CG39" s="158">
        <f>-1*IF(CG6='Inputs and Model Assumptions'!$D$5,'Inputs and Model Assumptions'!$I$34,0)</f>
        <v>0</v>
      </c>
      <c r="CH39" s="158">
        <f>-1*IF(CH6='Inputs and Model Assumptions'!$D$5,'Inputs and Model Assumptions'!$I$34,0)</f>
        <v>0</v>
      </c>
      <c r="CI39" s="158">
        <f>-1*IF(CI6='Inputs and Model Assumptions'!$D$5,'Inputs and Model Assumptions'!$I$34,0)</f>
        <v>0</v>
      </c>
      <c r="CJ39" s="158">
        <f>-1*IF(CJ6='Inputs and Model Assumptions'!$D$5,'Inputs and Model Assumptions'!$I$34,0)</f>
        <v>0</v>
      </c>
      <c r="CK39" s="158">
        <f>-1*IF(CK6='Inputs and Model Assumptions'!$D$5,'Inputs and Model Assumptions'!$I$34,0)</f>
        <v>0</v>
      </c>
      <c r="CL39" s="158">
        <f>-1*IF(CL6='Inputs and Model Assumptions'!$D$5,'Inputs and Model Assumptions'!$I$34,0)</f>
        <v>0</v>
      </c>
      <c r="CM39" s="158">
        <f>-1*IF(CM6='Inputs and Model Assumptions'!$D$5,'Inputs and Model Assumptions'!$I$34,0)</f>
        <v>0</v>
      </c>
      <c r="CN39" s="158">
        <f>-1*IF(CN6='Inputs and Model Assumptions'!$D$5,'Inputs and Model Assumptions'!$I$34,0)</f>
        <v>0</v>
      </c>
      <c r="CO39" s="158">
        <f>-1*IF(CO6='Inputs and Model Assumptions'!$D$5,'Inputs and Model Assumptions'!$I$34,0)</f>
        <v>0</v>
      </c>
      <c r="CP39" s="158">
        <f>-1*IF(CP6='Inputs and Model Assumptions'!$D$5,'Inputs and Model Assumptions'!$I$34,0)</f>
        <v>0</v>
      </c>
      <c r="CQ39" s="158">
        <f>-1*IF(CQ6='Inputs and Model Assumptions'!$D$5,'Inputs and Model Assumptions'!$I$34,0)</f>
        <v>0</v>
      </c>
      <c r="CR39" s="158">
        <f>-1*IF(CR6='Inputs and Model Assumptions'!$D$5,'Inputs and Model Assumptions'!$I$34,0)</f>
        <v>0</v>
      </c>
      <c r="CS39" s="158">
        <f>-1*IF(CS6='Inputs and Model Assumptions'!$D$5,'Inputs and Model Assumptions'!$I$34,0)</f>
        <v>0</v>
      </c>
      <c r="CT39" s="158">
        <f>-1*IF(CT6='Inputs and Model Assumptions'!$D$5,'Inputs and Model Assumptions'!$I$34,0)</f>
        <v>0</v>
      </c>
      <c r="CU39" s="158">
        <f>-1*IF(CU6='Inputs and Model Assumptions'!$D$5,'Inputs and Model Assumptions'!$I$34,0)</f>
        <v>0</v>
      </c>
      <c r="CV39" s="158">
        <f>-1*IF(CV6='Inputs and Model Assumptions'!$D$5,'Inputs and Model Assumptions'!$I$34,0)</f>
        <v>0</v>
      </c>
      <c r="CW39" s="158">
        <f>-1*IF(CW6='Inputs and Model Assumptions'!$D$5,'Inputs and Model Assumptions'!$I$34,0)</f>
        <v>0</v>
      </c>
      <c r="CX39" s="158">
        <f>-1*IF(CX6='Inputs and Model Assumptions'!$D$5,'Inputs and Model Assumptions'!$I$34,0)</f>
        <v>0</v>
      </c>
      <c r="CY39" s="158">
        <f>-1*IF(CY6='Inputs and Model Assumptions'!$D$5,'Inputs and Model Assumptions'!$I$34,0)</f>
        <v>0</v>
      </c>
      <c r="CZ39" s="158">
        <f>-1*IF(CZ6='Inputs and Model Assumptions'!$D$5,'Inputs and Model Assumptions'!$I$34,0)</f>
        <v>0</v>
      </c>
      <c r="DA39" s="158">
        <f>-1*IF(DA6='Inputs and Model Assumptions'!$D$5,'Inputs and Model Assumptions'!$I$34,0)</f>
        <v>0</v>
      </c>
      <c r="DB39" s="158">
        <f>-1*IF(DB6='Inputs and Model Assumptions'!$D$5,'Inputs and Model Assumptions'!$I$34,0)</f>
        <v>0</v>
      </c>
      <c r="DC39" s="158">
        <f>-1*IF(DC6='Inputs and Model Assumptions'!$D$5,'Inputs and Model Assumptions'!$I$34,0)</f>
        <v>0</v>
      </c>
      <c r="DD39" s="158">
        <f>-1*IF(DD6='Inputs and Model Assumptions'!$D$5,'Inputs and Model Assumptions'!$I$34,0)</f>
        <v>0</v>
      </c>
      <c r="DE39" s="158">
        <f>-1*IF(DE6='Inputs and Model Assumptions'!$D$5,'Inputs and Model Assumptions'!$I$34,0)</f>
        <v>0</v>
      </c>
      <c r="DF39" s="158">
        <f>-1*IF(DF6='Inputs and Model Assumptions'!$D$5,'Inputs and Model Assumptions'!$I$34,0)</f>
        <v>0</v>
      </c>
      <c r="DG39" s="158">
        <f>-1*IF(DG6='Inputs and Model Assumptions'!$D$5,'Inputs and Model Assumptions'!$I$34,0)</f>
        <v>0</v>
      </c>
      <c r="DH39" s="158">
        <f>-1*IF(DH6='Inputs and Model Assumptions'!$D$5,'Inputs and Model Assumptions'!$I$34,0)</f>
        <v>0</v>
      </c>
      <c r="DI39" s="158">
        <f>-1*IF(DI6='Inputs and Model Assumptions'!$D$5,'Inputs and Model Assumptions'!$I$34,0)</f>
        <v>0</v>
      </c>
      <c r="DJ39" s="158">
        <f>-1*IF(DJ6='Inputs and Model Assumptions'!$D$5,'Inputs and Model Assumptions'!$I$34,0)</f>
        <v>-45000</v>
      </c>
      <c r="DK39" s="158">
        <f>-1*IF(DK6='Inputs and Model Assumptions'!$D$5,'Inputs and Model Assumptions'!$I$34,0)</f>
        <v>0</v>
      </c>
      <c r="DL39" s="158">
        <f>-1*IF(DL6='Inputs and Model Assumptions'!$D$5,'Inputs and Model Assumptions'!$I$34,0)</f>
        <v>0</v>
      </c>
      <c r="DM39" s="158">
        <f>-1*IF(DM6='Inputs and Model Assumptions'!$D$5,'Inputs and Model Assumptions'!$I$34,0)</f>
        <v>0</v>
      </c>
      <c r="DN39" s="158">
        <f>-1*IF(DN6='Inputs and Model Assumptions'!$D$5,'Inputs and Model Assumptions'!$I$34,0)</f>
        <v>0</v>
      </c>
      <c r="DO39" s="158">
        <f>-1*IF(DO6='Inputs and Model Assumptions'!$D$5,'Inputs and Model Assumptions'!$I$34,0)</f>
        <v>0</v>
      </c>
      <c r="DP39" s="158">
        <f>-1*IF(DP6='Inputs and Model Assumptions'!$D$5,'Inputs and Model Assumptions'!$I$34,0)</f>
        <v>0</v>
      </c>
      <c r="DQ39" s="158">
        <f>-1*IF(DQ6='Inputs and Model Assumptions'!$D$5,'Inputs and Model Assumptions'!$I$34,0)</f>
        <v>0</v>
      </c>
      <c r="DR39" s="158">
        <f>-1*IF(DR6='Inputs and Model Assumptions'!$D$5,'Inputs and Model Assumptions'!$I$34,0)</f>
        <v>0</v>
      </c>
      <c r="DS39" s="158">
        <f>-1*IF(DS6='Inputs and Model Assumptions'!$D$5,'Inputs and Model Assumptions'!$I$34,0)</f>
        <v>0</v>
      </c>
      <c r="DT39" s="159">
        <f>-1*IF(DT6='Inputs and Model Assumptions'!$D$5,'Inputs and Model Assumptions'!$I$34,0)</f>
        <v>0</v>
      </c>
      <c r="DU39" s="144"/>
      <c r="DV39" s="143"/>
      <c r="DW39" s="143"/>
      <c r="DX39" s="143"/>
      <c r="DY39" s="143"/>
      <c r="DZ39" s="143"/>
      <c r="EA39" s="143"/>
      <c r="EB39" s="143"/>
      <c r="EC39" s="143"/>
      <c r="ED39" s="143"/>
      <c r="EE39" s="143"/>
      <c r="EF39" s="143"/>
      <c r="EG39" s="143"/>
      <c r="EH39" s="143"/>
      <c r="EI39" s="143"/>
      <c r="EJ39" s="143"/>
      <c r="EK39" s="143"/>
      <c r="EL39" s="143"/>
      <c r="EM39" s="143"/>
      <c r="EN39" s="143"/>
      <c r="EO39" s="143"/>
      <c r="EP39" s="143"/>
      <c r="EQ39" s="143"/>
      <c r="ER39" s="143"/>
      <c r="ES39" s="143"/>
      <c r="ET39" s="143"/>
      <c r="EU39" s="143"/>
      <c r="EV39" s="143"/>
      <c r="EW39" s="143"/>
      <c r="EX39" s="143"/>
      <c r="EY39" s="143"/>
      <c r="EZ39" s="143"/>
      <c r="FA39" s="143"/>
      <c r="FB39" s="143"/>
      <c r="FC39" s="143"/>
      <c r="FD39" s="143"/>
      <c r="FE39" s="143"/>
      <c r="FF39" s="143"/>
      <c r="FG39" s="143"/>
      <c r="FH39" s="143"/>
      <c r="FI39" s="143"/>
      <c r="FJ39" s="143"/>
    </row>
    <row r="40" spans="1:166" s="141" customFormat="1" ht="15.5" customHeight="1" thickBot="1" x14ac:dyDescent="0.25">
      <c r="A40" s="408"/>
      <c r="B40" s="72" t="s">
        <v>49</v>
      </c>
      <c r="C40" s="157">
        <f t="shared" si="109"/>
        <v>-6169609.6000000089</v>
      </c>
      <c r="D40" s="103">
        <v>0</v>
      </c>
      <c r="E40" s="158">
        <f>-IF(E6&lt;='Inputs and Model Assumptions'!$D$5,('Inputs and Model Assumptions'!$F$62/12),0)</f>
        <v>-56087.359999999993</v>
      </c>
      <c r="F40" s="158">
        <f>-IF(F6&lt;='Inputs and Model Assumptions'!$D$5,('Inputs and Model Assumptions'!$F$62/12),0)</f>
        <v>-56087.359999999993</v>
      </c>
      <c r="G40" s="158">
        <f>-IF(G6&lt;='Inputs and Model Assumptions'!$D$5,('Inputs and Model Assumptions'!$F$62/12),0)</f>
        <v>-56087.359999999993</v>
      </c>
      <c r="H40" s="158">
        <f>-IF(H6&lt;='Inputs and Model Assumptions'!$D$5,('Inputs and Model Assumptions'!$F$62/12),0)</f>
        <v>-56087.359999999993</v>
      </c>
      <c r="I40" s="158">
        <f>-IF(I6&lt;='Inputs and Model Assumptions'!$D$5,('Inputs and Model Assumptions'!$F$62/12),0)</f>
        <v>-56087.359999999993</v>
      </c>
      <c r="J40" s="158">
        <f>-IF(J6&lt;='Inputs and Model Assumptions'!$D$5,('Inputs and Model Assumptions'!$F$62/12),0)</f>
        <v>-56087.359999999993</v>
      </c>
      <c r="K40" s="158">
        <f>-IF(K6&lt;='Inputs and Model Assumptions'!$D$5,('Inputs and Model Assumptions'!$F$62/12),0)</f>
        <v>-56087.359999999993</v>
      </c>
      <c r="L40" s="158">
        <f>-IF(L6&lt;='Inputs and Model Assumptions'!$D$5,('Inputs and Model Assumptions'!$F$62/12),0)</f>
        <v>-56087.359999999993</v>
      </c>
      <c r="M40" s="158">
        <f>-IF(M6&lt;='Inputs and Model Assumptions'!$D$5,('Inputs and Model Assumptions'!$F$62/12),0)</f>
        <v>-56087.359999999993</v>
      </c>
      <c r="N40" s="158">
        <f>-IF(N6&lt;='Inputs and Model Assumptions'!$D$5,('Inputs and Model Assumptions'!$F$62/12),0)</f>
        <v>-56087.359999999993</v>
      </c>
      <c r="O40" s="158">
        <f>-IF(O6&lt;='Inputs and Model Assumptions'!$D$5,('Inputs and Model Assumptions'!$F$62/12),0)</f>
        <v>-56087.359999999993</v>
      </c>
      <c r="P40" s="158">
        <f>-IF(P6&lt;='Inputs and Model Assumptions'!$D$5,('Inputs and Model Assumptions'!$F$62/12),0)</f>
        <v>-56087.359999999993</v>
      </c>
      <c r="Q40" s="158">
        <f>-IF(Q6&lt;='Inputs and Model Assumptions'!$D$5,('Inputs and Model Assumptions'!$F$62/12),0)</f>
        <v>-56087.359999999993</v>
      </c>
      <c r="R40" s="158">
        <f>-IF(R6&lt;='Inputs and Model Assumptions'!$D$5,('Inputs and Model Assumptions'!$F$62/12),0)</f>
        <v>-56087.359999999993</v>
      </c>
      <c r="S40" s="158">
        <f>-IF(S6&lt;='Inputs and Model Assumptions'!$D$5,('Inputs and Model Assumptions'!$F$62/12),0)</f>
        <v>-56087.359999999993</v>
      </c>
      <c r="T40" s="158">
        <f>-IF(T6&lt;='Inputs and Model Assumptions'!$D$5,('Inputs and Model Assumptions'!$F$62/12),0)</f>
        <v>-56087.359999999993</v>
      </c>
      <c r="U40" s="158">
        <f>-IF(U6&lt;='Inputs and Model Assumptions'!$D$5,('Inputs and Model Assumptions'!$F$62/12),0)</f>
        <v>-56087.359999999993</v>
      </c>
      <c r="V40" s="158">
        <f>-IF(V6&lt;='Inputs and Model Assumptions'!$D$5,('Inputs and Model Assumptions'!$F$62/12),0)</f>
        <v>-56087.359999999993</v>
      </c>
      <c r="W40" s="158">
        <f>-IF(W6&lt;='Inputs and Model Assumptions'!$D$5,('Inputs and Model Assumptions'!$F$62/12),0)</f>
        <v>-56087.359999999993</v>
      </c>
      <c r="X40" s="158">
        <f>-IF(X6&lt;='Inputs and Model Assumptions'!$D$5,('Inputs and Model Assumptions'!$F$62/12),0)</f>
        <v>-56087.359999999993</v>
      </c>
      <c r="Y40" s="158">
        <f>-IF(Y6&lt;='Inputs and Model Assumptions'!$D$5,('Inputs and Model Assumptions'!$F$62/12),0)</f>
        <v>-56087.359999999993</v>
      </c>
      <c r="Z40" s="158">
        <f>-IF(Z6&lt;='Inputs and Model Assumptions'!$D$5,('Inputs and Model Assumptions'!$F$62/12),0)</f>
        <v>-56087.359999999993</v>
      </c>
      <c r="AA40" s="158">
        <f>-IF(AA6&lt;='Inputs and Model Assumptions'!$D$5,('Inputs and Model Assumptions'!$F$62/12),0)</f>
        <v>-56087.359999999993</v>
      </c>
      <c r="AB40" s="158">
        <f>-IF(AB6&lt;='Inputs and Model Assumptions'!$D$5,('Inputs and Model Assumptions'!$F$62/12),0)</f>
        <v>-56087.359999999993</v>
      </c>
      <c r="AC40" s="158">
        <f>-IF(AC6&lt;='Inputs and Model Assumptions'!$D$5,('Inputs and Model Assumptions'!$F$62/12),0)</f>
        <v>-56087.359999999993</v>
      </c>
      <c r="AD40" s="158">
        <f>-IF(AD6&lt;='Inputs and Model Assumptions'!$D$5,('Inputs and Model Assumptions'!$F$62/12),0)</f>
        <v>-56087.359999999993</v>
      </c>
      <c r="AE40" s="158">
        <f>-IF(AE6&lt;='Inputs and Model Assumptions'!$D$5,('Inputs and Model Assumptions'!$F$62/12),0)</f>
        <v>-56087.359999999993</v>
      </c>
      <c r="AF40" s="158">
        <f>-IF(AF6&lt;='Inputs and Model Assumptions'!$D$5,('Inputs and Model Assumptions'!$F$62/12),0)</f>
        <v>-56087.359999999993</v>
      </c>
      <c r="AG40" s="158">
        <f>-IF(AG6&lt;='Inputs and Model Assumptions'!$D$5,('Inputs and Model Assumptions'!$F$62/12),0)</f>
        <v>-56087.359999999993</v>
      </c>
      <c r="AH40" s="158">
        <f>-IF(AH6&lt;='Inputs and Model Assumptions'!$D$5,('Inputs and Model Assumptions'!$F$62/12),0)</f>
        <v>-56087.359999999993</v>
      </c>
      <c r="AI40" s="158">
        <f>-IF(AI6&lt;='Inputs and Model Assumptions'!$D$5,('Inputs and Model Assumptions'!$F$62/12),0)</f>
        <v>-56087.359999999993</v>
      </c>
      <c r="AJ40" s="158">
        <f>-IF(AJ6&lt;='Inputs and Model Assumptions'!$D$5,('Inputs and Model Assumptions'!$F$62/12),0)</f>
        <v>-56087.359999999993</v>
      </c>
      <c r="AK40" s="158">
        <f>-IF(AK6&lt;='Inputs and Model Assumptions'!$D$5,('Inputs and Model Assumptions'!$F$62/12),0)</f>
        <v>-56087.359999999993</v>
      </c>
      <c r="AL40" s="158">
        <f>-IF(AL6&lt;='Inputs and Model Assumptions'!$D$5,('Inputs and Model Assumptions'!$F$62/12),0)</f>
        <v>-56087.359999999993</v>
      </c>
      <c r="AM40" s="158">
        <f>-IF(AM6&lt;='Inputs and Model Assumptions'!$D$5,('Inputs and Model Assumptions'!$F$62/12),0)</f>
        <v>-56087.359999999993</v>
      </c>
      <c r="AN40" s="158">
        <f>-IF(AN6&lt;='Inputs and Model Assumptions'!$D$5,('Inputs and Model Assumptions'!$F$62/12),0)</f>
        <v>-56087.359999999993</v>
      </c>
      <c r="AO40" s="158">
        <f>-IF(AO6&lt;='Inputs and Model Assumptions'!$D$5,('Inputs and Model Assumptions'!$F$62/12),0)</f>
        <v>-56087.359999999993</v>
      </c>
      <c r="AP40" s="158">
        <f>-IF(AP6&lt;='Inputs and Model Assumptions'!$D$5,('Inputs and Model Assumptions'!$F$62/12),0)</f>
        <v>-56087.359999999993</v>
      </c>
      <c r="AQ40" s="158">
        <f>-IF(AQ6&lt;='Inputs and Model Assumptions'!$D$5,('Inputs and Model Assumptions'!$F$62/12),0)</f>
        <v>-56087.359999999993</v>
      </c>
      <c r="AR40" s="158">
        <f>-IF(AR6&lt;='Inputs and Model Assumptions'!$D$5,('Inputs and Model Assumptions'!$F$62/12),0)</f>
        <v>-56087.359999999993</v>
      </c>
      <c r="AS40" s="158">
        <f>-IF(AS6&lt;='Inputs and Model Assumptions'!$D$5,('Inputs and Model Assumptions'!$F$62/12),0)</f>
        <v>-56087.359999999993</v>
      </c>
      <c r="AT40" s="158">
        <f>-IF(AT6&lt;='Inputs and Model Assumptions'!$D$5,('Inputs and Model Assumptions'!$F$62/12),0)</f>
        <v>-56087.359999999993</v>
      </c>
      <c r="AU40" s="158">
        <f>-IF(AU6&lt;='Inputs and Model Assumptions'!$D$5,('Inputs and Model Assumptions'!$F$62/12),0)</f>
        <v>-56087.359999999993</v>
      </c>
      <c r="AV40" s="158">
        <f>-IF(AV6&lt;='Inputs and Model Assumptions'!$D$5,('Inputs and Model Assumptions'!$F$62/12),0)</f>
        <v>-56087.359999999993</v>
      </c>
      <c r="AW40" s="158">
        <f>-IF(AW6&lt;='Inputs and Model Assumptions'!$D$5,('Inputs and Model Assumptions'!$F$62/12),0)</f>
        <v>-56087.359999999993</v>
      </c>
      <c r="AX40" s="158">
        <f>-IF(AX6&lt;='Inputs and Model Assumptions'!$D$5,('Inputs and Model Assumptions'!$F$62/12),0)</f>
        <v>-56087.359999999993</v>
      </c>
      <c r="AY40" s="158">
        <f>-IF(AY6&lt;='Inputs and Model Assumptions'!$D$5,('Inputs and Model Assumptions'!$F$62/12),0)</f>
        <v>-56087.359999999993</v>
      </c>
      <c r="AZ40" s="158">
        <f>-IF(AZ6&lt;='Inputs and Model Assumptions'!$D$5,('Inputs and Model Assumptions'!$F$62/12),0)</f>
        <v>-56087.359999999993</v>
      </c>
      <c r="BA40" s="158">
        <f>-IF(BA6&lt;='Inputs and Model Assumptions'!$D$5,('Inputs and Model Assumptions'!$F$62/12),0)</f>
        <v>-56087.359999999993</v>
      </c>
      <c r="BB40" s="158">
        <f>-IF(BB6&lt;='Inputs and Model Assumptions'!$D$5,('Inputs and Model Assumptions'!$F$62/12),0)</f>
        <v>-56087.359999999993</v>
      </c>
      <c r="BC40" s="158">
        <f>-IF(BC6&lt;='Inputs and Model Assumptions'!$D$5,('Inputs and Model Assumptions'!$F$62/12),0)</f>
        <v>-56087.359999999993</v>
      </c>
      <c r="BD40" s="158">
        <f>-IF(BD6&lt;='Inputs and Model Assumptions'!$D$5,('Inputs and Model Assumptions'!$F$62/12),0)</f>
        <v>-56087.359999999993</v>
      </c>
      <c r="BE40" s="158">
        <f>-IF(BE6&lt;='Inputs and Model Assumptions'!$D$5,('Inputs and Model Assumptions'!$F$62/12),0)</f>
        <v>-56087.359999999993</v>
      </c>
      <c r="BF40" s="158">
        <f>-IF(BF6&lt;='Inputs and Model Assumptions'!$D$5,('Inputs and Model Assumptions'!$F$62/12),0)</f>
        <v>-56087.359999999993</v>
      </c>
      <c r="BG40" s="158">
        <f>-IF(BG6&lt;='Inputs and Model Assumptions'!$D$5,('Inputs and Model Assumptions'!$F$62/12),0)</f>
        <v>-56087.359999999993</v>
      </c>
      <c r="BH40" s="158">
        <f>-IF(BH6&lt;='Inputs and Model Assumptions'!$D$5,('Inputs and Model Assumptions'!$F$62/12),0)</f>
        <v>-56087.359999999993</v>
      </c>
      <c r="BI40" s="158">
        <f>-IF(BI6&lt;='Inputs and Model Assumptions'!$D$5,('Inputs and Model Assumptions'!$F$62/12),0)</f>
        <v>-56087.359999999993</v>
      </c>
      <c r="BJ40" s="158">
        <f>-IF(BJ6&lt;='Inputs and Model Assumptions'!$D$5,('Inputs and Model Assumptions'!$F$62/12),0)</f>
        <v>-56087.359999999993</v>
      </c>
      <c r="BK40" s="158">
        <f>-IF(BK6&lt;='Inputs and Model Assumptions'!$D$5,('Inputs and Model Assumptions'!$F$62/12),0)</f>
        <v>-56087.359999999993</v>
      </c>
      <c r="BL40" s="158">
        <f>-IF(BL6&lt;='Inputs and Model Assumptions'!$D$5,('Inputs and Model Assumptions'!$F$62/12),0)</f>
        <v>-56087.359999999993</v>
      </c>
      <c r="BM40" s="158">
        <f>-IF(BM6&lt;='Inputs and Model Assumptions'!$D$5,('Inputs and Model Assumptions'!$F$62/12),0)</f>
        <v>-56087.359999999993</v>
      </c>
      <c r="BN40" s="158">
        <f>-IF(BN6&lt;='Inputs and Model Assumptions'!$D$5,('Inputs and Model Assumptions'!$F$62/12),0)</f>
        <v>-56087.359999999993</v>
      </c>
      <c r="BO40" s="158">
        <f>-IF(BO6&lt;='Inputs and Model Assumptions'!$D$5,('Inputs and Model Assumptions'!$F$62/12),0)</f>
        <v>-56087.359999999993</v>
      </c>
      <c r="BP40" s="158">
        <f>-IF(BP6&lt;='Inputs and Model Assumptions'!$D$5,('Inputs and Model Assumptions'!$F$62/12),0)</f>
        <v>-56087.359999999993</v>
      </c>
      <c r="BQ40" s="158">
        <f>-IF(BQ6&lt;='Inputs and Model Assumptions'!$D$5,('Inputs and Model Assumptions'!$F$62/12),0)</f>
        <v>-56087.359999999993</v>
      </c>
      <c r="BR40" s="158">
        <f>-IF(BR6&lt;='Inputs and Model Assumptions'!$D$5,('Inputs and Model Assumptions'!$F$62/12),0)</f>
        <v>-56087.359999999993</v>
      </c>
      <c r="BS40" s="158">
        <f>-IF(BS6&lt;='Inputs and Model Assumptions'!$D$5,('Inputs and Model Assumptions'!$F$62/12),0)</f>
        <v>-56087.359999999993</v>
      </c>
      <c r="BT40" s="158">
        <f>-IF(BT6&lt;='Inputs and Model Assumptions'!$D$5,('Inputs and Model Assumptions'!$F$62/12),0)</f>
        <v>-56087.359999999993</v>
      </c>
      <c r="BU40" s="158">
        <f>-IF(BU6&lt;='Inputs and Model Assumptions'!$D$5,('Inputs and Model Assumptions'!$F$62/12),0)</f>
        <v>-56087.359999999993</v>
      </c>
      <c r="BV40" s="158">
        <f>-IF(BV6&lt;='Inputs and Model Assumptions'!$D$5,('Inputs and Model Assumptions'!$F$62/12),0)</f>
        <v>-56087.359999999993</v>
      </c>
      <c r="BW40" s="158">
        <f>-IF(BW6&lt;='Inputs and Model Assumptions'!$D$5,('Inputs and Model Assumptions'!$F$62/12),0)</f>
        <v>-56087.359999999993</v>
      </c>
      <c r="BX40" s="158">
        <f>-IF(BX6&lt;='Inputs and Model Assumptions'!$D$5,('Inputs and Model Assumptions'!$F$62/12),0)</f>
        <v>-56087.359999999993</v>
      </c>
      <c r="BY40" s="158">
        <f>-IF(BY6&lt;='Inputs and Model Assumptions'!$D$5,('Inputs and Model Assumptions'!$F$62/12),0)</f>
        <v>-56087.359999999993</v>
      </c>
      <c r="BZ40" s="158">
        <f>-IF(BZ6&lt;='Inputs and Model Assumptions'!$D$5,('Inputs and Model Assumptions'!$F$62/12),0)</f>
        <v>-56087.359999999993</v>
      </c>
      <c r="CA40" s="158">
        <f>-IF(CA6&lt;='Inputs and Model Assumptions'!$D$5,('Inputs and Model Assumptions'!$F$62/12),0)</f>
        <v>-56087.359999999993</v>
      </c>
      <c r="CB40" s="158">
        <f>-IF(CB6&lt;='Inputs and Model Assumptions'!$D$5,('Inputs and Model Assumptions'!$F$62/12),0)</f>
        <v>-56087.359999999993</v>
      </c>
      <c r="CC40" s="158">
        <f>-IF(CC6&lt;='Inputs and Model Assumptions'!$D$5,('Inputs and Model Assumptions'!$F$62/12),0)</f>
        <v>-56087.359999999993</v>
      </c>
      <c r="CD40" s="158">
        <f>-IF(CD6&lt;='Inputs and Model Assumptions'!$D$5,('Inputs and Model Assumptions'!$F$62/12),0)</f>
        <v>-56087.359999999993</v>
      </c>
      <c r="CE40" s="158">
        <f>-IF(CE6&lt;='Inputs and Model Assumptions'!$D$5,('Inputs and Model Assumptions'!$F$62/12),0)</f>
        <v>-56087.359999999993</v>
      </c>
      <c r="CF40" s="158">
        <f>-IF(CF6&lt;='Inputs and Model Assumptions'!$D$5,('Inputs and Model Assumptions'!$F$62/12),0)</f>
        <v>-56087.359999999993</v>
      </c>
      <c r="CG40" s="158">
        <f>-IF(CG6&lt;='Inputs and Model Assumptions'!$D$5,('Inputs and Model Assumptions'!$F$62/12),0)</f>
        <v>-56087.359999999993</v>
      </c>
      <c r="CH40" s="158">
        <f>-IF(CH6&lt;='Inputs and Model Assumptions'!$D$5,('Inputs and Model Assumptions'!$F$62/12),0)</f>
        <v>-56087.359999999993</v>
      </c>
      <c r="CI40" s="158">
        <f>-IF(CI6&lt;='Inputs and Model Assumptions'!$D$5,('Inputs and Model Assumptions'!$F$62/12),0)</f>
        <v>-56087.359999999993</v>
      </c>
      <c r="CJ40" s="158">
        <f>-IF(CJ6&lt;='Inputs and Model Assumptions'!$D$5,('Inputs and Model Assumptions'!$F$62/12),0)</f>
        <v>-56087.359999999993</v>
      </c>
      <c r="CK40" s="158">
        <f>-IF(CK6&lt;='Inputs and Model Assumptions'!$D$5,('Inputs and Model Assumptions'!$F$62/12),0)</f>
        <v>-56087.359999999993</v>
      </c>
      <c r="CL40" s="158">
        <f>-IF(CL6&lt;='Inputs and Model Assumptions'!$D$5,('Inputs and Model Assumptions'!$F$62/12),0)</f>
        <v>-56087.359999999993</v>
      </c>
      <c r="CM40" s="158">
        <f>-IF(CM6&lt;='Inputs and Model Assumptions'!$D$5,('Inputs and Model Assumptions'!$F$62/12),0)</f>
        <v>-56087.359999999993</v>
      </c>
      <c r="CN40" s="158">
        <f>-IF(CN6&lt;='Inputs and Model Assumptions'!$D$5,('Inputs and Model Assumptions'!$F$62/12),0)</f>
        <v>-56087.359999999993</v>
      </c>
      <c r="CO40" s="158">
        <f>-IF(CO6&lt;='Inputs and Model Assumptions'!$D$5,('Inputs and Model Assumptions'!$F$62/12),0)</f>
        <v>-56087.359999999993</v>
      </c>
      <c r="CP40" s="158">
        <f>-IF(CP6&lt;='Inputs and Model Assumptions'!$D$5,('Inputs and Model Assumptions'!$F$62/12),0)</f>
        <v>-56087.359999999993</v>
      </c>
      <c r="CQ40" s="158">
        <f>-IF(CQ6&lt;='Inputs and Model Assumptions'!$D$5,('Inputs and Model Assumptions'!$F$62/12),0)</f>
        <v>-56087.359999999993</v>
      </c>
      <c r="CR40" s="158">
        <f>-IF(CR6&lt;='Inputs and Model Assumptions'!$D$5,('Inputs and Model Assumptions'!$F$62/12),0)</f>
        <v>-56087.359999999993</v>
      </c>
      <c r="CS40" s="158">
        <f>-IF(CS6&lt;='Inputs and Model Assumptions'!$D$5,('Inputs and Model Assumptions'!$F$62/12),0)</f>
        <v>-56087.359999999993</v>
      </c>
      <c r="CT40" s="158">
        <f>-IF(CT6&lt;='Inputs and Model Assumptions'!$D$5,('Inputs and Model Assumptions'!$F$62/12),0)</f>
        <v>-56087.359999999993</v>
      </c>
      <c r="CU40" s="158">
        <f>-IF(CU6&lt;='Inputs and Model Assumptions'!$D$5,('Inputs and Model Assumptions'!$F$62/12),0)</f>
        <v>-56087.359999999993</v>
      </c>
      <c r="CV40" s="158">
        <f>-IF(CV6&lt;='Inputs and Model Assumptions'!$D$5,('Inputs and Model Assumptions'!$F$62/12),0)</f>
        <v>-56087.359999999993</v>
      </c>
      <c r="CW40" s="158">
        <f>-IF(CW6&lt;='Inputs and Model Assumptions'!$D$5,('Inputs and Model Assumptions'!$F$62/12),0)</f>
        <v>-56087.359999999993</v>
      </c>
      <c r="CX40" s="158">
        <f>-IF(CX6&lt;='Inputs and Model Assumptions'!$D$5,('Inputs and Model Assumptions'!$F$62/12),0)</f>
        <v>-56087.359999999993</v>
      </c>
      <c r="CY40" s="158">
        <f>-IF(CY6&lt;='Inputs and Model Assumptions'!$D$5,('Inputs and Model Assumptions'!$F$62/12),0)</f>
        <v>-56087.359999999993</v>
      </c>
      <c r="CZ40" s="158">
        <f>-IF(CZ6&lt;='Inputs and Model Assumptions'!$D$5,('Inputs and Model Assumptions'!$F$62/12),0)</f>
        <v>-56087.359999999993</v>
      </c>
      <c r="DA40" s="158">
        <f>-IF(DA6&lt;='Inputs and Model Assumptions'!$D$5,('Inputs and Model Assumptions'!$F$62/12),0)</f>
        <v>-56087.359999999993</v>
      </c>
      <c r="DB40" s="158">
        <f>-IF(DB6&lt;='Inputs and Model Assumptions'!$D$5,('Inputs and Model Assumptions'!$F$62/12),0)</f>
        <v>-56087.359999999993</v>
      </c>
      <c r="DC40" s="158">
        <f>-IF(DC6&lt;='Inputs and Model Assumptions'!$D$5,('Inputs and Model Assumptions'!$F$62/12),0)</f>
        <v>-56087.359999999993</v>
      </c>
      <c r="DD40" s="158">
        <f>-IF(DD6&lt;='Inputs and Model Assumptions'!$D$5,('Inputs and Model Assumptions'!$F$62/12),0)</f>
        <v>-56087.359999999993</v>
      </c>
      <c r="DE40" s="158">
        <f>-IF(DE6&lt;='Inputs and Model Assumptions'!$D$5,('Inputs and Model Assumptions'!$F$62/12),0)</f>
        <v>-56087.359999999993</v>
      </c>
      <c r="DF40" s="158">
        <f>-IF(DF6&lt;='Inputs and Model Assumptions'!$D$5,('Inputs and Model Assumptions'!$F$62/12),0)</f>
        <v>-56087.359999999993</v>
      </c>
      <c r="DG40" s="158">
        <f>-IF(DG6&lt;='Inputs and Model Assumptions'!$D$5,('Inputs and Model Assumptions'!$F$62/12),0)</f>
        <v>-56087.359999999993</v>
      </c>
      <c r="DH40" s="158">
        <f>-IF(DH6&lt;='Inputs and Model Assumptions'!$D$5,('Inputs and Model Assumptions'!$F$62/12),0)</f>
        <v>-56087.359999999993</v>
      </c>
      <c r="DI40" s="158">
        <f>-IF(DI6&lt;='Inputs and Model Assumptions'!$D$5,('Inputs and Model Assumptions'!$F$62/12),0)</f>
        <v>-56087.359999999993</v>
      </c>
      <c r="DJ40" s="158">
        <f>-IF(DJ6&lt;='Inputs and Model Assumptions'!$D$5,('Inputs and Model Assumptions'!$F$62/12),0)</f>
        <v>-56087.359999999993</v>
      </c>
      <c r="DK40" s="158">
        <f>-IF(DK6&lt;='Inputs and Model Assumptions'!$D$5,('Inputs and Model Assumptions'!$F$62/12),0)</f>
        <v>0</v>
      </c>
      <c r="DL40" s="158">
        <f>-IF(DL6&lt;='Inputs and Model Assumptions'!$D$5,('Inputs and Model Assumptions'!$F$62/12),0)</f>
        <v>0</v>
      </c>
      <c r="DM40" s="158">
        <f>-IF(DM6&lt;='Inputs and Model Assumptions'!$D$5,('Inputs and Model Assumptions'!$F$62/12),0)</f>
        <v>0</v>
      </c>
      <c r="DN40" s="158">
        <f>-IF(DN6&lt;='Inputs and Model Assumptions'!$D$5,('Inputs and Model Assumptions'!$F$62/12),0)</f>
        <v>0</v>
      </c>
      <c r="DO40" s="158">
        <f>-IF(DO6&lt;='Inputs and Model Assumptions'!$D$5,('Inputs and Model Assumptions'!$F$62/12),0)</f>
        <v>0</v>
      </c>
      <c r="DP40" s="158">
        <f>-IF(DP6&lt;='Inputs and Model Assumptions'!$D$5,('Inputs and Model Assumptions'!$F$62/12),0)</f>
        <v>0</v>
      </c>
      <c r="DQ40" s="158">
        <f>-IF(DQ6&lt;='Inputs and Model Assumptions'!$D$5,('Inputs and Model Assumptions'!$F$62/12),0)</f>
        <v>0</v>
      </c>
      <c r="DR40" s="158">
        <f>-IF(DR6&lt;='Inputs and Model Assumptions'!$D$5,('Inputs and Model Assumptions'!$F$62/12),0)</f>
        <v>0</v>
      </c>
      <c r="DS40" s="158">
        <f>-IF(DS6&lt;='Inputs and Model Assumptions'!$D$5,('Inputs and Model Assumptions'!$F$62/12),0)</f>
        <v>0</v>
      </c>
      <c r="DT40" s="159">
        <f>-IF(DT6&lt;='Inputs and Model Assumptions'!$D$5,('Inputs and Model Assumptions'!$F$62/12),0)</f>
        <v>0</v>
      </c>
      <c r="DU40" s="144"/>
      <c r="DV40" s="143"/>
      <c r="DW40" s="143"/>
      <c r="DX40" s="143"/>
      <c r="DY40" s="143"/>
      <c r="DZ40" s="143"/>
      <c r="EA40" s="143"/>
      <c r="EB40" s="143"/>
      <c r="EC40" s="143"/>
      <c r="ED40" s="143"/>
      <c r="EE40" s="143"/>
      <c r="EF40" s="143"/>
      <c r="EG40" s="143"/>
      <c r="EH40" s="143"/>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row>
    <row r="41" spans="1:166" s="141" customFormat="1" ht="15.5" customHeight="1" thickBot="1" x14ac:dyDescent="0.25">
      <c r="A41" s="408"/>
      <c r="B41" s="71" t="s">
        <v>66</v>
      </c>
      <c r="C41" s="160">
        <f t="shared" si="109"/>
        <v>-8707942.9333149847</v>
      </c>
      <c r="D41" s="115">
        <v>0</v>
      </c>
      <c r="E41" s="116">
        <f t="shared" ref="E41:AJ41" si="110">SUM(E35:E40)</f>
        <v>-78754.026666499994</v>
      </c>
      <c r="F41" s="116">
        <f t="shared" si="110"/>
        <v>-78754.026666499994</v>
      </c>
      <c r="G41" s="116">
        <f t="shared" si="110"/>
        <v>-78754.026666499994</v>
      </c>
      <c r="H41" s="116">
        <f t="shared" si="110"/>
        <v>-78754.026666499994</v>
      </c>
      <c r="I41" s="116">
        <f t="shared" si="110"/>
        <v>-78754.026666499994</v>
      </c>
      <c r="J41" s="116">
        <f t="shared" si="110"/>
        <v>-78754.026666499994</v>
      </c>
      <c r="K41" s="116">
        <f t="shared" si="110"/>
        <v>-78754.026666499994</v>
      </c>
      <c r="L41" s="116">
        <f t="shared" si="110"/>
        <v>-78754.026666499994</v>
      </c>
      <c r="M41" s="116">
        <f t="shared" si="110"/>
        <v>-78754.026666499994</v>
      </c>
      <c r="N41" s="116">
        <f t="shared" si="110"/>
        <v>-78754.026666499994</v>
      </c>
      <c r="O41" s="116">
        <f t="shared" si="110"/>
        <v>-78754.026666499994</v>
      </c>
      <c r="P41" s="116">
        <f t="shared" si="110"/>
        <v>-78754.026666499994</v>
      </c>
      <c r="Q41" s="116">
        <f t="shared" si="110"/>
        <v>-78754.026666499994</v>
      </c>
      <c r="R41" s="116">
        <f t="shared" si="110"/>
        <v>-78754.026666499994</v>
      </c>
      <c r="S41" s="116">
        <f t="shared" si="110"/>
        <v>-78754.026666499994</v>
      </c>
      <c r="T41" s="116">
        <f t="shared" si="110"/>
        <v>-78754.026666499994</v>
      </c>
      <c r="U41" s="116">
        <f t="shared" si="110"/>
        <v>-78754.026666499994</v>
      </c>
      <c r="V41" s="116">
        <f t="shared" si="110"/>
        <v>-78754.026666499994</v>
      </c>
      <c r="W41" s="116">
        <f t="shared" si="110"/>
        <v>-78754.026666499994</v>
      </c>
      <c r="X41" s="116">
        <f t="shared" si="110"/>
        <v>-78754.026666499994</v>
      </c>
      <c r="Y41" s="116">
        <f t="shared" si="110"/>
        <v>-78754.026666499994</v>
      </c>
      <c r="Z41" s="116">
        <f t="shared" si="110"/>
        <v>-78754.026666499994</v>
      </c>
      <c r="AA41" s="116">
        <f t="shared" si="110"/>
        <v>-78754.026666499994</v>
      </c>
      <c r="AB41" s="116">
        <f t="shared" si="110"/>
        <v>-78754.026666499994</v>
      </c>
      <c r="AC41" s="116">
        <f t="shared" si="110"/>
        <v>-78754.026666499994</v>
      </c>
      <c r="AD41" s="116">
        <f t="shared" si="110"/>
        <v>-78754.026666499994</v>
      </c>
      <c r="AE41" s="116">
        <f t="shared" si="110"/>
        <v>-78754.026666499994</v>
      </c>
      <c r="AF41" s="116">
        <f t="shared" si="110"/>
        <v>-78754.026666499994</v>
      </c>
      <c r="AG41" s="116">
        <f t="shared" si="110"/>
        <v>-78754.026666499994</v>
      </c>
      <c r="AH41" s="116">
        <f t="shared" si="110"/>
        <v>-78754.026666499994</v>
      </c>
      <c r="AI41" s="116">
        <f t="shared" si="110"/>
        <v>-78754.026666499994</v>
      </c>
      <c r="AJ41" s="116">
        <f t="shared" si="110"/>
        <v>-78754.026666499994</v>
      </c>
      <c r="AK41" s="116">
        <f t="shared" ref="AK41:BP41" si="111">SUM(AK35:AK40)</f>
        <v>-78754.026666499994</v>
      </c>
      <c r="AL41" s="116">
        <f t="shared" si="111"/>
        <v>-78754.026666499994</v>
      </c>
      <c r="AM41" s="116">
        <f t="shared" si="111"/>
        <v>-78754.026666499994</v>
      </c>
      <c r="AN41" s="116">
        <f t="shared" si="111"/>
        <v>-78754.026666499994</v>
      </c>
      <c r="AO41" s="116">
        <f t="shared" si="111"/>
        <v>-78754.026666499994</v>
      </c>
      <c r="AP41" s="116">
        <f t="shared" si="111"/>
        <v>-78754.026666499994</v>
      </c>
      <c r="AQ41" s="116">
        <f t="shared" si="111"/>
        <v>-78754.026666499994</v>
      </c>
      <c r="AR41" s="116">
        <f t="shared" si="111"/>
        <v>-78754.026666499994</v>
      </c>
      <c r="AS41" s="116">
        <f t="shared" si="111"/>
        <v>-78754.026666499994</v>
      </c>
      <c r="AT41" s="116">
        <f t="shared" si="111"/>
        <v>-78754.026666499994</v>
      </c>
      <c r="AU41" s="116">
        <f t="shared" si="111"/>
        <v>-78754.026666499994</v>
      </c>
      <c r="AV41" s="116">
        <f t="shared" si="111"/>
        <v>-78754.026666499994</v>
      </c>
      <c r="AW41" s="116">
        <f t="shared" si="111"/>
        <v>-78754.026666499994</v>
      </c>
      <c r="AX41" s="116">
        <f t="shared" si="111"/>
        <v>-78754.026666499994</v>
      </c>
      <c r="AY41" s="116">
        <f t="shared" si="111"/>
        <v>-78754.026666499994</v>
      </c>
      <c r="AZ41" s="116">
        <f t="shared" si="111"/>
        <v>-78754.026666499994</v>
      </c>
      <c r="BA41" s="116">
        <f t="shared" si="111"/>
        <v>-78754.026666499994</v>
      </c>
      <c r="BB41" s="116">
        <f t="shared" si="111"/>
        <v>-78754.026666499994</v>
      </c>
      <c r="BC41" s="116">
        <f t="shared" si="111"/>
        <v>-78754.026666499994</v>
      </c>
      <c r="BD41" s="116">
        <f t="shared" si="111"/>
        <v>-78754.026666499994</v>
      </c>
      <c r="BE41" s="116">
        <f t="shared" si="111"/>
        <v>-78754.026666499994</v>
      </c>
      <c r="BF41" s="116">
        <f t="shared" si="111"/>
        <v>-78754.026666499994</v>
      </c>
      <c r="BG41" s="116">
        <f t="shared" si="111"/>
        <v>-78754.026666499994</v>
      </c>
      <c r="BH41" s="116">
        <f t="shared" si="111"/>
        <v>-78754.026666499994</v>
      </c>
      <c r="BI41" s="116">
        <f t="shared" si="111"/>
        <v>-78754.026666499994</v>
      </c>
      <c r="BJ41" s="116">
        <f t="shared" si="111"/>
        <v>-78754.026666499994</v>
      </c>
      <c r="BK41" s="116">
        <f t="shared" si="111"/>
        <v>-78754.026666499994</v>
      </c>
      <c r="BL41" s="116">
        <f t="shared" si="111"/>
        <v>-78754.026666499994</v>
      </c>
      <c r="BM41" s="116">
        <f t="shared" si="111"/>
        <v>-78754.026666499994</v>
      </c>
      <c r="BN41" s="116">
        <f t="shared" si="111"/>
        <v>-78754.026666499994</v>
      </c>
      <c r="BO41" s="116">
        <f t="shared" si="111"/>
        <v>-78754.026666499994</v>
      </c>
      <c r="BP41" s="116">
        <f t="shared" si="111"/>
        <v>-78754.026666499994</v>
      </c>
      <c r="BQ41" s="116">
        <f t="shared" ref="BQ41:CV41" si="112">SUM(BQ35:BQ40)</f>
        <v>-78754.026666499994</v>
      </c>
      <c r="BR41" s="116">
        <f t="shared" si="112"/>
        <v>-78754.026666499994</v>
      </c>
      <c r="BS41" s="116">
        <f t="shared" si="112"/>
        <v>-78754.026666499994</v>
      </c>
      <c r="BT41" s="116">
        <f t="shared" si="112"/>
        <v>-78754.026666499994</v>
      </c>
      <c r="BU41" s="116">
        <f t="shared" si="112"/>
        <v>-78754.026666499994</v>
      </c>
      <c r="BV41" s="116">
        <f t="shared" si="112"/>
        <v>-78754.026666499994</v>
      </c>
      <c r="BW41" s="116">
        <f t="shared" si="112"/>
        <v>-78754.026666499994</v>
      </c>
      <c r="BX41" s="116">
        <f t="shared" si="112"/>
        <v>-78754.026666499994</v>
      </c>
      <c r="BY41" s="116">
        <f t="shared" si="112"/>
        <v>-78754.026666499994</v>
      </c>
      <c r="BZ41" s="116">
        <f t="shared" si="112"/>
        <v>-78754.026666499994</v>
      </c>
      <c r="CA41" s="116">
        <f t="shared" si="112"/>
        <v>-78754.026666499994</v>
      </c>
      <c r="CB41" s="116">
        <f t="shared" si="112"/>
        <v>-78754.026666499994</v>
      </c>
      <c r="CC41" s="116">
        <f t="shared" si="112"/>
        <v>-78754.026666499994</v>
      </c>
      <c r="CD41" s="116">
        <f t="shared" si="112"/>
        <v>-78754.026666499994</v>
      </c>
      <c r="CE41" s="116">
        <f t="shared" si="112"/>
        <v>-78754.026666499994</v>
      </c>
      <c r="CF41" s="116">
        <f t="shared" si="112"/>
        <v>-78754.026666499994</v>
      </c>
      <c r="CG41" s="116">
        <f t="shared" si="112"/>
        <v>-78754.026666499994</v>
      </c>
      <c r="CH41" s="116">
        <f t="shared" si="112"/>
        <v>-78754.026666499994</v>
      </c>
      <c r="CI41" s="116">
        <f t="shared" si="112"/>
        <v>-78754.026666499994</v>
      </c>
      <c r="CJ41" s="116">
        <f t="shared" si="112"/>
        <v>-78754.026666499994</v>
      </c>
      <c r="CK41" s="116">
        <f t="shared" si="112"/>
        <v>-78754.026666499994</v>
      </c>
      <c r="CL41" s="116">
        <f t="shared" si="112"/>
        <v>-78754.026666499994</v>
      </c>
      <c r="CM41" s="116">
        <f t="shared" si="112"/>
        <v>-78754.026666499994</v>
      </c>
      <c r="CN41" s="116">
        <f t="shared" si="112"/>
        <v>-78754.026666499994</v>
      </c>
      <c r="CO41" s="116">
        <f t="shared" si="112"/>
        <v>-78754.026666499994</v>
      </c>
      <c r="CP41" s="116">
        <f t="shared" si="112"/>
        <v>-78754.026666499994</v>
      </c>
      <c r="CQ41" s="116">
        <f t="shared" si="112"/>
        <v>-78754.026666499994</v>
      </c>
      <c r="CR41" s="116">
        <f t="shared" si="112"/>
        <v>-78754.026666499994</v>
      </c>
      <c r="CS41" s="116">
        <f t="shared" si="112"/>
        <v>-78754.026666499994</v>
      </c>
      <c r="CT41" s="116">
        <f t="shared" si="112"/>
        <v>-78754.026666499994</v>
      </c>
      <c r="CU41" s="116">
        <f t="shared" si="112"/>
        <v>-78754.026666499994</v>
      </c>
      <c r="CV41" s="116">
        <f t="shared" si="112"/>
        <v>-78754.026666499994</v>
      </c>
      <c r="CW41" s="116">
        <f t="shared" ref="CW41:DT41" si="113">SUM(CW35:CW40)</f>
        <v>-78754.026666499994</v>
      </c>
      <c r="CX41" s="116">
        <f t="shared" si="113"/>
        <v>-78754.026666499994</v>
      </c>
      <c r="CY41" s="116">
        <f t="shared" si="113"/>
        <v>-78754.026666499994</v>
      </c>
      <c r="CZ41" s="116">
        <f t="shared" si="113"/>
        <v>-78754.026666499994</v>
      </c>
      <c r="DA41" s="116">
        <f t="shared" si="113"/>
        <v>-78754.026666499994</v>
      </c>
      <c r="DB41" s="116">
        <f t="shared" si="113"/>
        <v>-78754.026666499994</v>
      </c>
      <c r="DC41" s="116">
        <f t="shared" si="113"/>
        <v>-78754.026666499994</v>
      </c>
      <c r="DD41" s="116">
        <f t="shared" si="113"/>
        <v>-78754.026666499994</v>
      </c>
      <c r="DE41" s="116">
        <f t="shared" si="113"/>
        <v>-78754.026666499994</v>
      </c>
      <c r="DF41" s="116">
        <f t="shared" si="113"/>
        <v>-78754.026666499994</v>
      </c>
      <c r="DG41" s="116">
        <f t="shared" si="113"/>
        <v>-78754.026666499994</v>
      </c>
      <c r="DH41" s="116">
        <f t="shared" si="113"/>
        <v>-78754.026666499994</v>
      </c>
      <c r="DI41" s="116">
        <f t="shared" si="113"/>
        <v>-78754.026666499994</v>
      </c>
      <c r="DJ41" s="116">
        <f t="shared" si="113"/>
        <v>-123754.02666649999</v>
      </c>
      <c r="DK41" s="116">
        <f t="shared" si="113"/>
        <v>0</v>
      </c>
      <c r="DL41" s="116">
        <f t="shared" si="113"/>
        <v>0</v>
      </c>
      <c r="DM41" s="116">
        <f t="shared" si="113"/>
        <v>0</v>
      </c>
      <c r="DN41" s="116">
        <f t="shared" si="113"/>
        <v>0</v>
      </c>
      <c r="DO41" s="116">
        <f t="shared" si="113"/>
        <v>0</v>
      </c>
      <c r="DP41" s="116">
        <f t="shared" si="113"/>
        <v>0</v>
      </c>
      <c r="DQ41" s="116">
        <f t="shared" si="113"/>
        <v>0</v>
      </c>
      <c r="DR41" s="116">
        <f t="shared" si="113"/>
        <v>0</v>
      </c>
      <c r="DS41" s="116">
        <f t="shared" si="113"/>
        <v>0</v>
      </c>
      <c r="DT41" s="117">
        <f t="shared" si="113"/>
        <v>0</v>
      </c>
      <c r="DU41" s="144"/>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row>
    <row r="42" spans="1:166" s="141" customFormat="1" ht="15.5" customHeight="1" x14ac:dyDescent="0.2">
      <c r="A42" s="408"/>
      <c r="B42" s="127" t="s">
        <v>55</v>
      </c>
      <c r="C42" s="90">
        <f t="shared" si="109"/>
        <v>-8707942.9333149847</v>
      </c>
      <c r="D42" s="132">
        <f t="shared" ref="D42:AI42" si="114">D41</f>
        <v>0</v>
      </c>
      <c r="E42" s="107">
        <f t="shared" si="114"/>
        <v>-78754.026666499994</v>
      </c>
      <c r="F42" s="107">
        <f t="shared" si="114"/>
        <v>-78754.026666499994</v>
      </c>
      <c r="G42" s="107">
        <f t="shared" si="114"/>
        <v>-78754.026666499994</v>
      </c>
      <c r="H42" s="107">
        <f t="shared" si="114"/>
        <v>-78754.026666499994</v>
      </c>
      <c r="I42" s="107">
        <f t="shared" si="114"/>
        <v>-78754.026666499994</v>
      </c>
      <c r="J42" s="107">
        <f t="shared" si="114"/>
        <v>-78754.026666499994</v>
      </c>
      <c r="K42" s="107">
        <f t="shared" si="114"/>
        <v>-78754.026666499994</v>
      </c>
      <c r="L42" s="107">
        <f t="shared" si="114"/>
        <v>-78754.026666499994</v>
      </c>
      <c r="M42" s="107">
        <f t="shared" si="114"/>
        <v>-78754.026666499994</v>
      </c>
      <c r="N42" s="107">
        <f t="shared" si="114"/>
        <v>-78754.026666499994</v>
      </c>
      <c r="O42" s="107">
        <f t="shared" si="114"/>
        <v>-78754.026666499994</v>
      </c>
      <c r="P42" s="107">
        <f t="shared" si="114"/>
        <v>-78754.026666499994</v>
      </c>
      <c r="Q42" s="107">
        <f t="shared" si="114"/>
        <v>-78754.026666499994</v>
      </c>
      <c r="R42" s="107">
        <f t="shared" si="114"/>
        <v>-78754.026666499994</v>
      </c>
      <c r="S42" s="107">
        <f t="shared" si="114"/>
        <v>-78754.026666499994</v>
      </c>
      <c r="T42" s="107">
        <f t="shared" si="114"/>
        <v>-78754.026666499994</v>
      </c>
      <c r="U42" s="107">
        <f t="shared" si="114"/>
        <v>-78754.026666499994</v>
      </c>
      <c r="V42" s="107">
        <f t="shared" si="114"/>
        <v>-78754.026666499994</v>
      </c>
      <c r="W42" s="107">
        <f t="shared" si="114"/>
        <v>-78754.026666499994</v>
      </c>
      <c r="X42" s="107">
        <f t="shared" si="114"/>
        <v>-78754.026666499994</v>
      </c>
      <c r="Y42" s="107">
        <f t="shared" si="114"/>
        <v>-78754.026666499994</v>
      </c>
      <c r="Z42" s="107">
        <f t="shared" si="114"/>
        <v>-78754.026666499994</v>
      </c>
      <c r="AA42" s="107">
        <f t="shared" si="114"/>
        <v>-78754.026666499994</v>
      </c>
      <c r="AB42" s="107">
        <f t="shared" si="114"/>
        <v>-78754.026666499994</v>
      </c>
      <c r="AC42" s="107">
        <f t="shared" si="114"/>
        <v>-78754.026666499994</v>
      </c>
      <c r="AD42" s="107">
        <f t="shared" si="114"/>
        <v>-78754.026666499994</v>
      </c>
      <c r="AE42" s="107">
        <f t="shared" si="114"/>
        <v>-78754.026666499994</v>
      </c>
      <c r="AF42" s="107">
        <f t="shared" si="114"/>
        <v>-78754.026666499994</v>
      </c>
      <c r="AG42" s="107">
        <f t="shared" si="114"/>
        <v>-78754.026666499994</v>
      </c>
      <c r="AH42" s="107">
        <f t="shared" si="114"/>
        <v>-78754.026666499994</v>
      </c>
      <c r="AI42" s="107">
        <f t="shared" si="114"/>
        <v>-78754.026666499994</v>
      </c>
      <c r="AJ42" s="107">
        <f t="shared" ref="AJ42:BO42" si="115">AJ41</f>
        <v>-78754.026666499994</v>
      </c>
      <c r="AK42" s="107">
        <f t="shared" si="115"/>
        <v>-78754.026666499994</v>
      </c>
      <c r="AL42" s="107">
        <f t="shared" si="115"/>
        <v>-78754.026666499994</v>
      </c>
      <c r="AM42" s="107">
        <f t="shared" si="115"/>
        <v>-78754.026666499994</v>
      </c>
      <c r="AN42" s="107">
        <f t="shared" si="115"/>
        <v>-78754.026666499994</v>
      </c>
      <c r="AO42" s="107">
        <f t="shared" si="115"/>
        <v>-78754.026666499994</v>
      </c>
      <c r="AP42" s="107">
        <f t="shared" si="115"/>
        <v>-78754.026666499994</v>
      </c>
      <c r="AQ42" s="107">
        <f t="shared" si="115"/>
        <v>-78754.026666499994</v>
      </c>
      <c r="AR42" s="107">
        <f t="shared" si="115"/>
        <v>-78754.026666499994</v>
      </c>
      <c r="AS42" s="107">
        <f t="shared" si="115"/>
        <v>-78754.026666499994</v>
      </c>
      <c r="AT42" s="107">
        <f t="shared" si="115"/>
        <v>-78754.026666499994</v>
      </c>
      <c r="AU42" s="107">
        <f t="shared" si="115"/>
        <v>-78754.026666499994</v>
      </c>
      <c r="AV42" s="107">
        <f t="shared" si="115"/>
        <v>-78754.026666499994</v>
      </c>
      <c r="AW42" s="107">
        <f t="shared" si="115"/>
        <v>-78754.026666499994</v>
      </c>
      <c r="AX42" s="107">
        <f t="shared" si="115"/>
        <v>-78754.026666499994</v>
      </c>
      <c r="AY42" s="107">
        <f t="shared" si="115"/>
        <v>-78754.026666499994</v>
      </c>
      <c r="AZ42" s="107">
        <f t="shared" si="115"/>
        <v>-78754.026666499994</v>
      </c>
      <c r="BA42" s="107">
        <f t="shared" si="115"/>
        <v>-78754.026666499994</v>
      </c>
      <c r="BB42" s="107">
        <f t="shared" si="115"/>
        <v>-78754.026666499994</v>
      </c>
      <c r="BC42" s="107">
        <f t="shared" si="115"/>
        <v>-78754.026666499994</v>
      </c>
      <c r="BD42" s="107">
        <f t="shared" si="115"/>
        <v>-78754.026666499994</v>
      </c>
      <c r="BE42" s="107">
        <f t="shared" si="115"/>
        <v>-78754.026666499994</v>
      </c>
      <c r="BF42" s="107">
        <f t="shared" si="115"/>
        <v>-78754.026666499994</v>
      </c>
      <c r="BG42" s="107">
        <f t="shared" si="115"/>
        <v>-78754.026666499994</v>
      </c>
      <c r="BH42" s="107">
        <f t="shared" si="115"/>
        <v>-78754.026666499994</v>
      </c>
      <c r="BI42" s="107">
        <f t="shared" si="115"/>
        <v>-78754.026666499994</v>
      </c>
      <c r="BJ42" s="107">
        <f t="shared" si="115"/>
        <v>-78754.026666499994</v>
      </c>
      <c r="BK42" s="107">
        <f t="shared" si="115"/>
        <v>-78754.026666499994</v>
      </c>
      <c r="BL42" s="107">
        <f t="shared" si="115"/>
        <v>-78754.026666499994</v>
      </c>
      <c r="BM42" s="107">
        <f t="shared" si="115"/>
        <v>-78754.026666499994</v>
      </c>
      <c r="BN42" s="107">
        <f t="shared" si="115"/>
        <v>-78754.026666499994</v>
      </c>
      <c r="BO42" s="107">
        <f t="shared" si="115"/>
        <v>-78754.026666499994</v>
      </c>
      <c r="BP42" s="107">
        <f t="shared" ref="BP42:CU42" si="116">BP41</f>
        <v>-78754.026666499994</v>
      </c>
      <c r="BQ42" s="107">
        <f t="shared" si="116"/>
        <v>-78754.026666499994</v>
      </c>
      <c r="BR42" s="107">
        <f t="shared" si="116"/>
        <v>-78754.026666499994</v>
      </c>
      <c r="BS42" s="107">
        <f t="shared" si="116"/>
        <v>-78754.026666499994</v>
      </c>
      <c r="BT42" s="107">
        <f t="shared" si="116"/>
        <v>-78754.026666499994</v>
      </c>
      <c r="BU42" s="107">
        <f t="shared" si="116"/>
        <v>-78754.026666499994</v>
      </c>
      <c r="BV42" s="107">
        <f t="shared" si="116"/>
        <v>-78754.026666499994</v>
      </c>
      <c r="BW42" s="107">
        <f t="shared" si="116"/>
        <v>-78754.026666499994</v>
      </c>
      <c r="BX42" s="107">
        <f t="shared" si="116"/>
        <v>-78754.026666499994</v>
      </c>
      <c r="BY42" s="107">
        <f t="shared" si="116"/>
        <v>-78754.026666499994</v>
      </c>
      <c r="BZ42" s="107">
        <f t="shared" si="116"/>
        <v>-78754.026666499994</v>
      </c>
      <c r="CA42" s="107">
        <f t="shared" si="116"/>
        <v>-78754.026666499994</v>
      </c>
      <c r="CB42" s="107">
        <f t="shared" si="116"/>
        <v>-78754.026666499994</v>
      </c>
      <c r="CC42" s="107">
        <f t="shared" si="116"/>
        <v>-78754.026666499994</v>
      </c>
      <c r="CD42" s="107">
        <f t="shared" si="116"/>
        <v>-78754.026666499994</v>
      </c>
      <c r="CE42" s="107">
        <f t="shared" si="116"/>
        <v>-78754.026666499994</v>
      </c>
      <c r="CF42" s="107">
        <f t="shared" si="116"/>
        <v>-78754.026666499994</v>
      </c>
      <c r="CG42" s="107">
        <f t="shared" si="116"/>
        <v>-78754.026666499994</v>
      </c>
      <c r="CH42" s="107">
        <f t="shared" si="116"/>
        <v>-78754.026666499994</v>
      </c>
      <c r="CI42" s="107">
        <f t="shared" si="116"/>
        <v>-78754.026666499994</v>
      </c>
      <c r="CJ42" s="107">
        <f t="shared" si="116"/>
        <v>-78754.026666499994</v>
      </c>
      <c r="CK42" s="107">
        <f t="shared" si="116"/>
        <v>-78754.026666499994</v>
      </c>
      <c r="CL42" s="107">
        <f t="shared" si="116"/>
        <v>-78754.026666499994</v>
      </c>
      <c r="CM42" s="107">
        <f t="shared" si="116"/>
        <v>-78754.026666499994</v>
      </c>
      <c r="CN42" s="107">
        <f t="shared" si="116"/>
        <v>-78754.026666499994</v>
      </c>
      <c r="CO42" s="107">
        <f t="shared" si="116"/>
        <v>-78754.026666499994</v>
      </c>
      <c r="CP42" s="107">
        <f t="shared" si="116"/>
        <v>-78754.026666499994</v>
      </c>
      <c r="CQ42" s="107">
        <f t="shared" si="116"/>
        <v>-78754.026666499994</v>
      </c>
      <c r="CR42" s="107">
        <f t="shared" si="116"/>
        <v>-78754.026666499994</v>
      </c>
      <c r="CS42" s="107">
        <f t="shared" si="116"/>
        <v>-78754.026666499994</v>
      </c>
      <c r="CT42" s="107">
        <f t="shared" si="116"/>
        <v>-78754.026666499994</v>
      </c>
      <c r="CU42" s="107">
        <f t="shared" si="116"/>
        <v>-78754.026666499994</v>
      </c>
      <c r="CV42" s="107">
        <f t="shared" ref="CV42:DT42" si="117">CV41</f>
        <v>-78754.026666499994</v>
      </c>
      <c r="CW42" s="107">
        <f t="shared" si="117"/>
        <v>-78754.026666499994</v>
      </c>
      <c r="CX42" s="107">
        <f t="shared" si="117"/>
        <v>-78754.026666499994</v>
      </c>
      <c r="CY42" s="107">
        <f t="shared" si="117"/>
        <v>-78754.026666499994</v>
      </c>
      <c r="CZ42" s="107">
        <f t="shared" si="117"/>
        <v>-78754.026666499994</v>
      </c>
      <c r="DA42" s="107">
        <f t="shared" si="117"/>
        <v>-78754.026666499994</v>
      </c>
      <c r="DB42" s="107">
        <f t="shared" si="117"/>
        <v>-78754.026666499994</v>
      </c>
      <c r="DC42" s="107">
        <f t="shared" si="117"/>
        <v>-78754.026666499994</v>
      </c>
      <c r="DD42" s="107">
        <f t="shared" si="117"/>
        <v>-78754.026666499994</v>
      </c>
      <c r="DE42" s="107">
        <f t="shared" si="117"/>
        <v>-78754.026666499994</v>
      </c>
      <c r="DF42" s="107">
        <f t="shared" si="117"/>
        <v>-78754.026666499994</v>
      </c>
      <c r="DG42" s="107">
        <f t="shared" si="117"/>
        <v>-78754.026666499994</v>
      </c>
      <c r="DH42" s="107">
        <f t="shared" si="117"/>
        <v>-78754.026666499994</v>
      </c>
      <c r="DI42" s="107">
        <f t="shared" si="117"/>
        <v>-78754.026666499994</v>
      </c>
      <c r="DJ42" s="107">
        <f t="shared" si="117"/>
        <v>-123754.02666649999</v>
      </c>
      <c r="DK42" s="107">
        <f t="shared" si="117"/>
        <v>0</v>
      </c>
      <c r="DL42" s="107">
        <f t="shared" si="117"/>
        <v>0</v>
      </c>
      <c r="DM42" s="107">
        <f t="shared" si="117"/>
        <v>0</v>
      </c>
      <c r="DN42" s="107">
        <f t="shared" si="117"/>
        <v>0</v>
      </c>
      <c r="DO42" s="107">
        <f t="shared" si="117"/>
        <v>0</v>
      </c>
      <c r="DP42" s="107">
        <f t="shared" si="117"/>
        <v>0</v>
      </c>
      <c r="DQ42" s="107">
        <f t="shared" si="117"/>
        <v>0</v>
      </c>
      <c r="DR42" s="107">
        <f t="shared" si="117"/>
        <v>0</v>
      </c>
      <c r="DS42" s="107">
        <f t="shared" si="117"/>
        <v>0</v>
      </c>
      <c r="DT42" s="108">
        <f t="shared" si="117"/>
        <v>0</v>
      </c>
      <c r="DU42" s="144"/>
      <c r="DV42" s="143"/>
      <c r="DW42" s="143"/>
      <c r="DX42" s="143"/>
      <c r="DY42" s="143"/>
      <c r="DZ42" s="143"/>
      <c r="EA42" s="143"/>
      <c r="EB42" s="143"/>
      <c r="EC42" s="143"/>
      <c r="ED42" s="143"/>
      <c r="EE42" s="143"/>
      <c r="EF42" s="143"/>
      <c r="EG42" s="143"/>
      <c r="EH42" s="143"/>
      <c r="EI42" s="143"/>
      <c r="EJ42" s="143"/>
      <c r="EK42" s="143"/>
      <c r="EL42" s="143"/>
      <c r="EM42" s="143"/>
      <c r="EN42" s="143"/>
      <c r="EO42" s="143"/>
      <c r="EP42" s="143"/>
      <c r="EQ42" s="143"/>
      <c r="ER42" s="143"/>
      <c r="ES42" s="143"/>
      <c r="ET42" s="143"/>
      <c r="EU42" s="143"/>
      <c r="EV42" s="143"/>
      <c r="EW42" s="143"/>
      <c r="EX42" s="143"/>
      <c r="EY42" s="143"/>
      <c r="EZ42" s="143"/>
      <c r="FA42" s="143"/>
      <c r="FB42" s="143"/>
      <c r="FC42" s="143"/>
      <c r="FD42" s="143"/>
      <c r="FE42" s="143"/>
      <c r="FF42" s="143"/>
      <c r="FG42" s="143"/>
      <c r="FH42" s="143"/>
      <c r="FI42" s="143"/>
      <c r="FJ42" s="143"/>
    </row>
    <row r="43" spans="1:166" s="141" customFormat="1" ht="15.5" customHeight="1" x14ac:dyDescent="0.2">
      <c r="A43" s="408"/>
      <c r="B43" s="128" t="s">
        <v>50</v>
      </c>
      <c r="C43" s="91">
        <f t="shared" si="109"/>
        <v>-5988044.3795100357</v>
      </c>
      <c r="D43" s="120">
        <f>D42/((1+'Inputs and Model Assumptions'!$D$43)^(D34))</f>
        <v>0</v>
      </c>
      <c r="E43" s="109">
        <f>E42/((1+'Inputs and Model Assumptions'!$E$43)^(E6))</f>
        <v>-78190.482578313342</v>
      </c>
      <c r="F43" s="109">
        <f>F42/((1+'Inputs and Model Assumptions'!$E$43)^(F6))</f>
        <v>-77630.971070462852</v>
      </c>
      <c r="G43" s="109">
        <f>G42/((1+'Inputs and Model Assumptions'!$E$43)^(G6))</f>
        <v>-77075.463286813771</v>
      </c>
      <c r="H43" s="109">
        <f>H42/((1+'Inputs and Model Assumptions'!$E$43)^(H6))</f>
        <v>-76523.930577718565</v>
      </c>
      <c r="I43" s="109">
        <f>I42/((1+'Inputs and Model Assumptions'!$E$43)^(I6))</f>
        <v>-75976.344498539416</v>
      </c>
      <c r="J43" s="109">
        <f>J42/((1+'Inputs and Model Assumptions'!$E$43)^(J6))</f>
        <v>-75432.676808181204</v>
      </c>
      <c r="K43" s="109">
        <f>K42/((1+'Inputs and Model Assumptions'!$E$43)^(K6))</f>
        <v>-74892.899467635027</v>
      </c>
      <c r="L43" s="109">
        <f>L42/((1+'Inputs and Model Assumptions'!$E$43)^(L6))</f>
        <v>-74356.984638532143</v>
      </c>
      <c r="M43" s="109">
        <f>M42/((1+'Inputs and Model Assumptions'!$E$43)^(M6))</f>
        <v>-73824.904681708096</v>
      </c>
      <c r="N43" s="109">
        <f>N42/((1+'Inputs and Model Assumptions'!$E$43)^(N6))</f>
        <v>-73296.632155777465</v>
      </c>
      <c r="O43" s="109">
        <f>O42/((1+'Inputs and Model Assumptions'!$E$43)^(O6))</f>
        <v>-72772.139815718489</v>
      </c>
      <c r="P43" s="109">
        <f>P42/((1+'Inputs and Model Assumptions'!$E$43)^(P6))</f>
        <v>-72251.400611467921</v>
      </c>
      <c r="Q43" s="109">
        <f>Q42/((1+'Inputs and Model Assumptions'!$E$43)^(Q6))</f>
        <v>-71734.387686526039</v>
      </c>
      <c r="R43" s="109">
        <f>R42/((1+'Inputs and Model Assumptions'!$E$43)^(R6))</f>
        <v>-71221.074376571458</v>
      </c>
      <c r="S43" s="109">
        <f>S42/((1+'Inputs and Model Assumptions'!$E$43)^(S6))</f>
        <v>-70711.434208086066</v>
      </c>
      <c r="T43" s="109">
        <f>T42/((1+'Inputs and Model Assumptions'!$E$43)^(T6))</f>
        <v>-70205.440896989545</v>
      </c>
      <c r="U43" s="109">
        <f>U42/((1+'Inputs and Model Assumptions'!$E$43)^(U6))</f>
        <v>-69703.068347283901</v>
      </c>
      <c r="V43" s="109">
        <f>V42/((1+'Inputs and Model Assumptions'!$E$43)^(V6))</f>
        <v>-69204.29064970756</v>
      </c>
      <c r="W43" s="109">
        <f>W42/((1+'Inputs and Model Assumptions'!$E$43)^(W6))</f>
        <v>-68709.082080399152</v>
      </c>
      <c r="X43" s="109">
        <f>X42/((1+'Inputs and Model Assumptions'!$E$43)^(X6))</f>
        <v>-68217.417099570812</v>
      </c>
      <c r="Y43" s="109">
        <f>Y42/((1+'Inputs and Model Assumptions'!$E$43)^(Y6))</f>
        <v>-67729.270350190942</v>
      </c>
      <c r="Z43" s="109">
        <f>Z42/((1+'Inputs and Model Assumptions'!$E$43)^(Z6))</f>
        <v>-67244.616656676604</v>
      </c>
      <c r="AA43" s="109">
        <f>AA42/((1+'Inputs and Model Assumptions'!$E$43)^(AA6))</f>
        <v>-66763.431023594967</v>
      </c>
      <c r="AB43" s="109">
        <f>AB42/((1+'Inputs and Model Assumptions'!$E$43)^(AB6))</f>
        <v>-66285.688634374281</v>
      </c>
      <c r="AC43" s="109">
        <f>AC42/((1+'Inputs and Model Assumptions'!$E$43)^(AC6))</f>
        <v>-65811.364850023921</v>
      </c>
      <c r="AD43" s="109">
        <f>AD42/((1+'Inputs and Model Assumptions'!$E$43)^(AD6))</f>
        <v>-65340.43520786376</v>
      </c>
      <c r="AE43" s="109">
        <f>AE42/((1+'Inputs and Model Assumptions'!$E$43)^(AE6))</f>
        <v>-64872.875420262484</v>
      </c>
      <c r="AF43" s="109">
        <f>AF42/((1+'Inputs and Model Assumptions'!$E$43)^(AF6))</f>
        <v>-64408.661373384937</v>
      </c>
      <c r="AG43" s="109">
        <f>AG42/((1+'Inputs and Model Assumptions'!$E$43)^(AG6))</f>
        <v>-63947.769125948565</v>
      </c>
      <c r="AH43" s="109">
        <f>AH42/((1+'Inputs and Model Assumptions'!$E$43)^(AH6))</f>
        <v>-63490.174907988621</v>
      </c>
      <c r="AI43" s="109">
        <f>AI42/((1+'Inputs and Model Assumptions'!$E$43)^(AI6))</f>
        <v>-63035.855119632281</v>
      </c>
      <c r="AJ43" s="109">
        <f>AJ42/((1+'Inputs and Model Assumptions'!$E$43)^(AJ6))</f>
        <v>-62584.786329881499</v>
      </c>
      <c r="AK43" s="109">
        <f>AK42/((1+'Inputs and Model Assumptions'!$E$43)^(AK6))</f>
        <v>-62136.945275404571</v>
      </c>
      <c r="AL43" s="109">
        <f>AL42/((1+'Inputs and Model Assumptions'!$E$43)^(AL6))</f>
        <v>-61692.308859336372</v>
      </c>
      <c r="AM43" s="109">
        <f>AM42/((1+'Inputs and Model Assumptions'!$E$43)^(AM6))</f>
        <v>-61250.854150087165</v>
      </c>
      <c r="AN43" s="109">
        <f>AN42/((1+'Inputs and Model Assumptions'!$E$43)^(AN6))</f>
        <v>-60812.558380159913</v>
      </c>
      <c r="AO43" s="109">
        <f>AO42/((1+'Inputs and Model Assumptions'!$E$43)^(AO6))</f>
        <v>-60377.398944976107</v>
      </c>
      <c r="AP43" s="109">
        <f>AP42/((1+'Inputs and Model Assumptions'!$E$43)^(AP6))</f>
        <v>-59945.353401709901</v>
      </c>
      <c r="AQ43" s="109">
        <f>AQ42/((1+'Inputs and Model Assumptions'!$E$43)^(AQ6))</f>
        <v>-59516.399468130745</v>
      </c>
      <c r="AR43" s="109">
        <f>AR42/((1+'Inputs and Model Assumptions'!$E$43)^(AR6))</f>
        <v>-59090.515021454099</v>
      </c>
      <c r="AS43" s="109">
        <f>AS42/((1+'Inputs and Model Assumptions'!$E$43)^(AS6))</f>
        <v>-58667.678097200551</v>
      </c>
      <c r="AT43" s="109">
        <f>AT42/((1+'Inputs and Model Assumptions'!$E$43)^(AT6))</f>
        <v>-58247.866888062985</v>
      </c>
      <c r="AU43" s="109">
        <f>AU42/((1+'Inputs and Model Assumptions'!$E$43)^(AU6))</f>
        <v>-57831.059742781952</v>
      </c>
      <c r="AV43" s="109">
        <f>AV42/((1+'Inputs and Model Assumptions'!$E$43)^(AV6))</f>
        <v>-57417.235165028927</v>
      </c>
      <c r="AW43" s="109">
        <f>AW42/((1+'Inputs and Model Assumptions'!$E$43)^(AW6))</f>
        <v>-57006.371812297803</v>
      </c>
      <c r="AX43" s="109">
        <f>AX42/((1+'Inputs and Model Assumptions'!$E$43)^(AX6))</f>
        <v>-56598.448494804034</v>
      </c>
      <c r="AY43" s="109">
        <f>AY42/((1+'Inputs and Model Assumptions'!$E$43)^(AY6))</f>
        <v>-56193.444174391916</v>
      </c>
      <c r="AZ43" s="109">
        <f>AZ42/((1+'Inputs and Model Assumptions'!$E$43)^(AZ6))</f>
        <v>-55791.3379634495</v>
      </c>
      <c r="BA43" s="109">
        <f>BA42/((1+'Inputs and Model Assumptions'!$E$43)^(BA6))</f>
        <v>-55392.109123831317</v>
      </c>
      <c r="BB43" s="109">
        <f>BB42/((1+'Inputs and Model Assumptions'!$E$43)^(BB6))</f>
        <v>-54995.737065788941</v>
      </c>
      <c r="BC43" s="109">
        <f>BC42/((1+'Inputs and Model Assumptions'!$E$43)^(BC6))</f>
        <v>-54602.201346908972</v>
      </c>
      <c r="BD43" s="109">
        <f>BD42/((1+'Inputs and Model Assumptions'!$E$43)^(BD6))</f>
        <v>-54211.481671058835</v>
      </c>
      <c r="BE43" s="109">
        <f>BE42/((1+'Inputs and Model Assumptions'!$E$43)^(BE6))</f>
        <v>-53823.557887339979</v>
      </c>
      <c r="BF43" s="109">
        <f>BF42/((1+'Inputs and Model Assumptions'!$E$43)^(BF6))</f>
        <v>-53438.409989048632</v>
      </c>
      <c r="BG43" s="109">
        <f>BG42/((1+'Inputs and Model Assumptions'!$E$43)^(BG6))</f>
        <v>-53056.018112644</v>
      </c>
      <c r="BH43" s="109">
        <f>BH42/((1+'Inputs and Model Assumptions'!$E$43)^(BH6))</f>
        <v>-52676.362536723827</v>
      </c>
      <c r="BI43" s="109">
        <f>BI42/((1+'Inputs and Model Assumptions'!$E$43)^(BI6))</f>
        <v>-52299.423681007189</v>
      </c>
      <c r="BJ43" s="109">
        <f>BJ42/((1+'Inputs and Model Assumptions'!$E$43)^(BJ6))</f>
        <v>-51925.182105324835</v>
      </c>
      <c r="BK43" s="109">
        <f>BK42/((1+'Inputs and Model Assumptions'!$E$43)^(BK6))</f>
        <v>-51553.618508616477</v>
      </c>
      <c r="BL43" s="109">
        <f>BL42/((1+'Inputs and Model Assumptions'!$E$43)^(BL6))</f>
        <v>-51184.713727935341</v>
      </c>
      <c r="BM43" s="109">
        <f>BM42/((1+'Inputs and Model Assumptions'!$E$43)^(BM6))</f>
        <v>-50818.448737459956</v>
      </c>
      <c r="BN43" s="109">
        <f>BN42/((1+'Inputs and Model Assumptions'!$E$43)^(BN6))</f>
        <v>-50454.804647512814</v>
      </c>
      <c r="BO43" s="109">
        <f>BO42/((1+'Inputs and Model Assumptions'!$E$43)^(BO6))</f>
        <v>-50093.762703586239</v>
      </c>
      <c r="BP43" s="109">
        <f>BP42/((1+'Inputs and Model Assumptions'!$E$43)^(BP6))</f>
        <v>-49735.304285375103</v>
      </c>
      <c r="BQ43" s="109">
        <f>BQ42/((1+'Inputs and Model Assumptions'!$E$43)^(BQ6))</f>
        <v>-49379.41090581652</v>
      </c>
      <c r="BR43" s="109">
        <f>BR42/((1+'Inputs and Model Assumptions'!$E$43)^(BR6))</f>
        <v>-49026.064210136385</v>
      </c>
      <c r="BS43" s="109">
        <f>BS42/((1+'Inputs and Model Assumptions'!$E$43)^(BS6))</f>
        <v>-48675.245974902784</v>
      </c>
      <c r="BT43" s="109">
        <f>BT42/((1+'Inputs and Model Assumptions'!$E$43)^(BT6))</f>
        <v>-48326.938107086091</v>
      </c>
      <c r="BU43" s="109">
        <f>BU42/((1+'Inputs and Model Assumptions'!$E$43)^(BU6))</f>
        <v>-47981.122643125876</v>
      </c>
      <c r="BV43" s="109">
        <f>BV42/((1+'Inputs and Model Assumptions'!$E$43)^(BV6))</f>
        <v>-47637.781748004454</v>
      </c>
      <c r="BW43" s="109">
        <f>BW42/((1+'Inputs and Model Assumptions'!$E$43)^(BW6))</f>
        <v>-47296.897714327053</v>
      </c>
      <c r="BX43" s="109">
        <f>BX42/((1+'Inputs and Model Assumptions'!$E$43)^(BX6))</f>
        <v>-46958.452961408591</v>
      </c>
      <c r="BY43" s="109">
        <f>BY42/((1+'Inputs and Model Assumptions'!$E$43)^(BY6))</f>
        <v>-46622.430034366953</v>
      </c>
      <c r="BZ43" s="109">
        <f>BZ42/((1+'Inputs and Model Assumptions'!$E$43)^(BZ6))</f>
        <v>-46288.811603222784</v>
      </c>
      <c r="CA43" s="109">
        <f>CA42/((1+'Inputs and Model Assumptions'!$E$43)^(CA6))</f>
        <v>-45957.580462005746</v>
      </c>
      <c r="CB43" s="109">
        <f>CB42/((1+'Inputs and Model Assumptions'!$E$43)^(CB6))</f>
        <v>-45628.719527867092</v>
      </c>
      <c r="CC43" s="109">
        <f>CC42/((1+'Inputs and Model Assumptions'!$E$43)^(CC6))</f>
        <v>-45302.211840198666</v>
      </c>
      <c r="CD43" s="109">
        <f>CD42/((1+'Inputs and Model Assumptions'!$E$43)^(CD6))</f>
        <v>-44978.040559758178</v>
      </c>
      <c r="CE43" s="109">
        <f>CE42/((1+'Inputs and Model Assumptions'!$E$43)^(CE6))</f>
        <v>-44656.188967800743</v>
      </c>
      <c r="CF43" s="109">
        <f>CF42/((1+'Inputs and Model Assumptions'!$E$43)^(CF6))</f>
        <v>-44336.640465216624</v>
      </c>
      <c r="CG43" s="109">
        <f>CG42/((1+'Inputs and Model Assumptions'!$E$43)^(CG6))</f>
        <v>-44019.378571675137</v>
      </c>
      <c r="CH43" s="109">
        <f>CH42/((1+'Inputs and Model Assumptions'!$E$43)^(CH6))</f>
        <v>-43704.38692477475</v>
      </c>
      <c r="CI43" s="109">
        <f>CI42/((1+'Inputs and Model Assumptions'!$E$43)^(CI6))</f>
        <v>-43391.649279199155</v>
      </c>
      <c r="CJ43" s="109">
        <f>CJ42/((1+'Inputs and Model Assumptions'!$E$43)^(CJ6))</f>
        <v>-43081.149505879468</v>
      </c>
      <c r="CK43" s="109">
        <f>CK42/((1+'Inputs and Model Assumptions'!$E$43)^(CK6))</f>
        <v>-42772.871591162359</v>
      </c>
      <c r="CL43" s="109">
        <f>CL42/((1+'Inputs and Model Assumptions'!$E$43)^(CL6))</f>
        <v>-42466.799635984229</v>
      </c>
      <c r="CM43" s="109">
        <f>CM42/((1+'Inputs and Model Assumptions'!$E$43)^(CM6))</f>
        <v>-42162.917855051164</v>
      </c>
      <c r="CN43" s="109">
        <f>CN42/((1+'Inputs and Model Assumptions'!$E$43)^(CN6))</f>
        <v>-41861.210576024881</v>
      </c>
      <c r="CO43" s="109">
        <f>CO42/((1+'Inputs and Model Assumptions'!$E$43)^(CO6))</f>
        <v>-41561.662238714394</v>
      </c>
      <c r="CP43" s="109">
        <f>CP42/((1+'Inputs and Model Assumptions'!$E$43)^(CP6))</f>
        <v>-41264.257394273576</v>
      </c>
      <c r="CQ43" s="109">
        <f>CQ42/((1+'Inputs and Model Assumptions'!$E$43)^(CQ6))</f>
        <v>-40968.980704404377</v>
      </c>
      <c r="CR43" s="109">
        <f>CR42/((1+'Inputs and Model Assumptions'!$E$43)^(CR6))</f>
        <v>-40675.816940565732</v>
      </c>
      <c r="CS43" s="109">
        <f>CS42/((1+'Inputs and Model Assumptions'!$E$43)^(CS6))</f>
        <v>-40384.750983188227</v>
      </c>
      <c r="CT43" s="109">
        <f>CT42/((1+'Inputs and Model Assumptions'!$E$43)^(CT6))</f>
        <v>-40095.767820894289</v>
      </c>
      <c r="CU43" s="109">
        <f>CU42/((1+'Inputs and Model Assumptions'!$E$43)^(CU6))</f>
        <v>-39808.852549724019</v>
      </c>
      <c r="CV43" s="109">
        <f>CV42/((1+'Inputs and Model Assumptions'!$E$43)^(CV6))</f>
        <v>-39523.990372366505</v>
      </c>
      <c r="CW43" s="109">
        <f>CW42/((1+'Inputs and Model Assumptions'!$E$43)^(CW6))</f>
        <v>-39241.166597396681</v>
      </c>
      <c r="CX43" s="109">
        <f>CX42/((1+'Inputs and Model Assumptions'!$E$43)^(CX6))</f>
        <v>-38960.366638517662</v>
      </c>
      <c r="CY43" s="109">
        <f>CY42/((1+'Inputs and Model Assumptions'!$E$43)^(CY6))</f>
        <v>-38681.57601380843</v>
      </c>
      <c r="CZ43" s="109">
        <f>CZ42/((1+'Inputs and Model Assumptions'!$E$43)^(CZ6))</f>
        <v>-38404.780344976971</v>
      </c>
      <c r="DA43" s="109">
        <f>DA42/((1+'Inputs and Model Assumptions'!$E$43)^(DA6))</f>
        <v>-38129.965356618726</v>
      </c>
      <c r="DB43" s="109">
        <f>DB42/((1+'Inputs and Model Assumptions'!$E$43)^(DB6))</f>
        <v>-37857.116875480366</v>
      </c>
      <c r="DC43" s="109">
        <f>DC42/((1+'Inputs and Model Assumptions'!$E$43)^(DC6))</f>
        <v>-37586.220829728802</v>
      </c>
      <c r="DD43" s="109">
        <f>DD42/((1+'Inputs and Model Assumptions'!$E$43)^(DD6))</f>
        <v>-37317.263248225463</v>
      </c>
      <c r="DE43" s="109">
        <f>DE42/((1+'Inputs and Model Assumptions'!$E$43)^(DE6))</f>
        <v>-37050.230259805729</v>
      </c>
      <c r="DF43" s="109">
        <f>DF42/((1+'Inputs and Model Assumptions'!$E$43)^(DF6))</f>
        <v>-36785.108092563583</v>
      </c>
      <c r="DG43" s="109">
        <f>DG42/((1+'Inputs and Model Assumptions'!$E$43)^(DG6))</f>
        <v>-36521.883073141325</v>
      </c>
      <c r="DH43" s="109">
        <f>DH42/((1+'Inputs and Model Assumptions'!$E$43)^(DH6))</f>
        <v>-36260.541626024329</v>
      </c>
      <c r="DI43" s="109">
        <f>DI42/((1+'Inputs and Model Assumptions'!$E$43)^(DI6))</f>
        <v>-36001.070272841018</v>
      </c>
      <c r="DJ43" s="109">
        <f>DJ42/((1+'Inputs and Model Assumptions'!$E$43)^(DJ6))</f>
        <v>-56167.243106514761</v>
      </c>
      <c r="DK43" s="109">
        <f>DK42/((1+'Inputs and Model Assumptions'!$E$43)^(DK6))</f>
        <v>0</v>
      </c>
      <c r="DL43" s="109">
        <f>DL42/((1+'Inputs and Model Assumptions'!$E$43)^(DL6))</f>
        <v>0</v>
      </c>
      <c r="DM43" s="109">
        <f>DM42/((1+'Inputs and Model Assumptions'!$E$43)^(DM6))</f>
        <v>0</v>
      </c>
      <c r="DN43" s="109">
        <f>DN42/((1+'Inputs and Model Assumptions'!$E$43)^(DN6))</f>
        <v>0</v>
      </c>
      <c r="DO43" s="109">
        <f>DO42/((1+'Inputs and Model Assumptions'!$E$43)^(DO6))</f>
        <v>0</v>
      </c>
      <c r="DP43" s="109">
        <f>DP42/((1+'Inputs and Model Assumptions'!$E$43)^(DP6))</f>
        <v>0</v>
      </c>
      <c r="DQ43" s="109">
        <f>DQ42/((1+'Inputs and Model Assumptions'!$E$43)^(DQ6))</f>
        <v>0</v>
      </c>
      <c r="DR43" s="109">
        <f>DR42/((1+'Inputs and Model Assumptions'!$E$43)^(DR6))</f>
        <v>0</v>
      </c>
      <c r="DS43" s="109">
        <f>DS42/((1+'Inputs and Model Assumptions'!$E$43)^(DS6))</f>
        <v>0</v>
      </c>
      <c r="DT43" s="110">
        <f>DT42/((1+'Inputs and Model Assumptions'!$E$43)^(DT6))</f>
        <v>0</v>
      </c>
      <c r="DU43" s="144"/>
      <c r="DV43" s="143"/>
      <c r="DW43" s="143"/>
      <c r="DX43" s="143"/>
      <c r="DY43" s="143"/>
      <c r="DZ43" s="143"/>
      <c r="EA43" s="143"/>
      <c r="EB43" s="143"/>
      <c r="EC43" s="143"/>
      <c r="ED43" s="143"/>
      <c r="EE43" s="143"/>
      <c r="EF43" s="143"/>
      <c r="EG43" s="143"/>
      <c r="EH43" s="143"/>
      <c r="EI43" s="143"/>
      <c r="EJ43" s="143"/>
      <c r="EK43" s="143"/>
      <c r="EL43" s="143"/>
      <c r="EM43" s="143"/>
      <c r="EN43" s="143"/>
      <c r="EO43" s="143"/>
      <c r="EP43" s="143"/>
      <c r="EQ43" s="143"/>
      <c r="ER43" s="143"/>
      <c r="ES43" s="143"/>
      <c r="ET43" s="143"/>
      <c r="EU43" s="143"/>
      <c r="EV43" s="143"/>
      <c r="EW43" s="143"/>
      <c r="EX43" s="143"/>
      <c r="EY43" s="143"/>
      <c r="EZ43" s="143"/>
      <c r="FA43" s="143"/>
      <c r="FB43" s="143"/>
      <c r="FC43" s="143"/>
      <c r="FD43" s="143"/>
      <c r="FE43" s="143"/>
      <c r="FF43" s="143"/>
      <c r="FG43" s="143"/>
      <c r="FH43" s="143"/>
      <c r="FI43" s="143"/>
      <c r="FJ43" s="143"/>
    </row>
    <row r="44" spans="1:166" s="141" customFormat="1" ht="15.5" customHeight="1" thickBot="1" x14ac:dyDescent="0.25">
      <c r="A44" s="409"/>
      <c r="B44" s="129" t="s">
        <v>53</v>
      </c>
      <c r="C44" s="92"/>
      <c r="D44" s="133">
        <v>0</v>
      </c>
      <c r="E44" s="111">
        <f t="shared" ref="E44:AJ44" si="118">E43+D44</f>
        <v>-78190.482578313342</v>
      </c>
      <c r="F44" s="111">
        <f t="shared" si="118"/>
        <v>-155821.45364877619</v>
      </c>
      <c r="G44" s="111">
        <f t="shared" si="118"/>
        <v>-232896.91693558998</v>
      </c>
      <c r="H44" s="111">
        <f t="shared" si="118"/>
        <v>-309420.84751330852</v>
      </c>
      <c r="I44" s="111">
        <f t="shared" si="118"/>
        <v>-385397.19201184792</v>
      </c>
      <c r="J44" s="111">
        <f t="shared" si="118"/>
        <v>-460829.86882002914</v>
      </c>
      <c r="K44" s="111">
        <f t="shared" si="118"/>
        <v>-535722.76828766416</v>
      </c>
      <c r="L44" s="111">
        <f t="shared" si="118"/>
        <v>-610079.75292619632</v>
      </c>
      <c r="M44" s="111">
        <f t="shared" si="118"/>
        <v>-683904.6576079044</v>
      </c>
      <c r="N44" s="111">
        <f t="shared" si="118"/>
        <v>-757201.28976368182</v>
      </c>
      <c r="O44" s="111">
        <f t="shared" si="118"/>
        <v>-829973.42957940034</v>
      </c>
      <c r="P44" s="111">
        <f t="shared" si="118"/>
        <v>-902224.83019086823</v>
      </c>
      <c r="Q44" s="111">
        <f t="shared" si="118"/>
        <v>-973959.21787739429</v>
      </c>
      <c r="R44" s="111">
        <f t="shared" si="118"/>
        <v>-1045180.2922539657</v>
      </c>
      <c r="S44" s="111">
        <f t="shared" si="118"/>
        <v>-1115891.7264620517</v>
      </c>
      <c r="T44" s="111">
        <f t="shared" si="118"/>
        <v>-1186097.1673590413</v>
      </c>
      <c r="U44" s="111">
        <f t="shared" si="118"/>
        <v>-1255800.2357063252</v>
      </c>
      <c r="V44" s="111">
        <f t="shared" si="118"/>
        <v>-1325004.5263560328</v>
      </c>
      <c r="W44" s="111">
        <f t="shared" si="118"/>
        <v>-1393713.608436432</v>
      </c>
      <c r="X44" s="111">
        <f t="shared" si="118"/>
        <v>-1461931.0255360028</v>
      </c>
      <c r="Y44" s="111">
        <f t="shared" si="118"/>
        <v>-1529660.2958861939</v>
      </c>
      <c r="Z44" s="111">
        <f t="shared" si="118"/>
        <v>-1596904.9125428705</v>
      </c>
      <c r="AA44" s="111">
        <f t="shared" si="118"/>
        <v>-1663668.3435664654</v>
      </c>
      <c r="AB44" s="111">
        <f t="shared" si="118"/>
        <v>-1729954.0322008396</v>
      </c>
      <c r="AC44" s="111">
        <f t="shared" si="118"/>
        <v>-1795765.3970508636</v>
      </c>
      <c r="AD44" s="111">
        <f t="shared" si="118"/>
        <v>-1861105.8322587274</v>
      </c>
      <c r="AE44" s="111">
        <f t="shared" si="118"/>
        <v>-1925978.70767899</v>
      </c>
      <c r="AF44" s="111">
        <f t="shared" si="118"/>
        <v>-1990387.369052375</v>
      </c>
      <c r="AG44" s="111">
        <f t="shared" si="118"/>
        <v>-2054335.1381783236</v>
      </c>
      <c r="AH44" s="111">
        <f t="shared" si="118"/>
        <v>-2117825.3130863123</v>
      </c>
      <c r="AI44" s="111">
        <f t="shared" si="118"/>
        <v>-2180861.1682059444</v>
      </c>
      <c r="AJ44" s="111">
        <f t="shared" si="118"/>
        <v>-2243445.9545358256</v>
      </c>
      <c r="AK44" s="111">
        <f t="shared" ref="AK44:BP44" si="119">AK43+AJ44</f>
        <v>-2305582.8998112301</v>
      </c>
      <c r="AL44" s="111">
        <f t="shared" si="119"/>
        <v>-2367275.2086705663</v>
      </c>
      <c r="AM44" s="111">
        <f t="shared" si="119"/>
        <v>-2428526.0628206534</v>
      </c>
      <c r="AN44" s="111">
        <f t="shared" si="119"/>
        <v>-2489338.6212008134</v>
      </c>
      <c r="AO44" s="111">
        <f t="shared" si="119"/>
        <v>-2549716.0201457897</v>
      </c>
      <c r="AP44" s="111">
        <f t="shared" si="119"/>
        <v>-2609661.3735474995</v>
      </c>
      <c r="AQ44" s="111">
        <f t="shared" si="119"/>
        <v>-2669177.7730156304</v>
      </c>
      <c r="AR44" s="111">
        <f t="shared" si="119"/>
        <v>-2728268.2880370845</v>
      </c>
      <c r="AS44" s="111">
        <f t="shared" si="119"/>
        <v>-2786935.9661342851</v>
      </c>
      <c r="AT44" s="111">
        <f t="shared" si="119"/>
        <v>-2845183.8330223481</v>
      </c>
      <c r="AU44" s="111">
        <f t="shared" si="119"/>
        <v>-2903014.8927651299</v>
      </c>
      <c r="AV44" s="111">
        <f t="shared" si="119"/>
        <v>-2960432.1279301587</v>
      </c>
      <c r="AW44" s="111">
        <f t="shared" si="119"/>
        <v>-3017438.4997424567</v>
      </c>
      <c r="AX44" s="111">
        <f t="shared" si="119"/>
        <v>-3074036.9482372608</v>
      </c>
      <c r="AY44" s="111">
        <f t="shared" si="119"/>
        <v>-3130230.392411653</v>
      </c>
      <c r="AZ44" s="111">
        <f t="shared" si="119"/>
        <v>-3186021.7303751023</v>
      </c>
      <c r="BA44" s="111">
        <f t="shared" si="119"/>
        <v>-3241413.8394989334</v>
      </c>
      <c r="BB44" s="111">
        <f t="shared" si="119"/>
        <v>-3296409.5765647222</v>
      </c>
      <c r="BC44" s="111">
        <f t="shared" si="119"/>
        <v>-3351011.7779116314</v>
      </c>
      <c r="BD44" s="111">
        <f t="shared" si="119"/>
        <v>-3405223.2595826904</v>
      </c>
      <c r="BE44" s="111">
        <f t="shared" si="119"/>
        <v>-3459046.8174700304</v>
      </c>
      <c r="BF44" s="111">
        <f t="shared" si="119"/>
        <v>-3512485.2274590791</v>
      </c>
      <c r="BG44" s="111">
        <f t="shared" si="119"/>
        <v>-3565541.2455717232</v>
      </c>
      <c r="BH44" s="111">
        <f t="shared" si="119"/>
        <v>-3618217.6081084469</v>
      </c>
      <c r="BI44" s="111">
        <f t="shared" si="119"/>
        <v>-3670517.0317894542</v>
      </c>
      <c r="BJ44" s="111">
        <f t="shared" si="119"/>
        <v>-3722442.2138947789</v>
      </c>
      <c r="BK44" s="111">
        <f t="shared" si="119"/>
        <v>-3773995.8324033953</v>
      </c>
      <c r="BL44" s="111">
        <f t="shared" si="119"/>
        <v>-3825180.5461313305</v>
      </c>
      <c r="BM44" s="111">
        <f t="shared" si="119"/>
        <v>-3875998.9948687907</v>
      </c>
      <c r="BN44" s="111">
        <f t="shared" si="119"/>
        <v>-3926453.7995163035</v>
      </c>
      <c r="BO44" s="111">
        <f t="shared" si="119"/>
        <v>-3976547.5622198898</v>
      </c>
      <c r="BP44" s="111">
        <f t="shared" si="119"/>
        <v>-4026282.8665052648</v>
      </c>
      <c r="BQ44" s="111">
        <f t="shared" ref="BQ44:CV44" si="120">BQ43+BP44</f>
        <v>-4075662.2774110814</v>
      </c>
      <c r="BR44" s="111">
        <f t="shared" si="120"/>
        <v>-4124688.3416212178</v>
      </c>
      <c r="BS44" s="111">
        <f t="shared" si="120"/>
        <v>-4173363.5875961208</v>
      </c>
      <c r="BT44" s="111">
        <f t="shared" si="120"/>
        <v>-4221690.5257032067</v>
      </c>
      <c r="BU44" s="111">
        <f t="shared" si="120"/>
        <v>-4269671.6483463328</v>
      </c>
      <c r="BV44" s="111">
        <f t="shared" si="120"/>
        <v>-4317309.4300943371</v>
      </c>
      <c r="BW44" s="111">
        <f t="shared" si="120"/>
        <v>-4364606.3278086642</v>
      </c>
      <c r="BX44" s="111">
        <f t="shared" si="120"/>
        <v>-4411564.7807700727</v>
      </c>
      <c r="BY44" s="111">
        <f t="shared" si="120"/>
        <v>-4458187.2108044401</v>
      </c>
      <c r="BZ44" s="111">
        <f t="shared" si="120"/>
        <v>-4504476.0224076631</v>
      </c>
      <c r="CA44" s="111">
        <f t="shared" si="120"/>
        <v>-4550433.602869669</v>
      </c>
      <c r="CB44" s="111">
        <f t="shared" si="120"/>
        <v>-4596062.3223975357</v>
      </c>
      <c r="CC44" s="111">
        <f t="shared" si="120"/>
        <v>-4641364.534237734</v>
      </c>
      <c r="CD44" s="111">
        <f t="shared" si="120"/>
        <v>-4686342.5747974925</v>
      </c>
      <c r="CE44" s="111">
        <f t="shared" si="120"/>
        <v>-4730998.7637652932</v>
      </c>
      <c r="CF44" s="111">
        <f t="shared" si="120"/>
        <v>-4775335.4042305099</v>
      </c>
      <c r="CG44" s="111">
        <f t="shared" si="120"/>
        <v>-4819354.782802185</v>
      </c>
      <c r="CH44" s="111">
        <f t="shared" si="120"/>
        <v>-4863059.1697269594</v>
      </c>
      <c r="CI44" s="111">
        <f t="shared" si="120"/>
        <v>-4906450.819006159</v>
      </c>
      <c r="CJ44" s="111">
        <f t="shared" si="120"/>
        <v>-4949531.9685120387</v>
      </c>
      <c r="CK44" s="111">
        <f t="shared" si="120"/>
        <v>-4992304.8401032006</v>
      </c>
      <c r="CL44" s="111">
        <f t="shared" si="120"/>
        <v>-5034771.6397391846</v>
      </c>
      <c r="CM44" s="111">
        <f t="shared" si="120"/>
        <v>-5076934.557594236</v>
      </c>
      <c r="CN44" s="111">
        <f t="shared" si="120"/>
        <v>-5118795.7681702608</v>
      </c>
      <c r="CO44" s="111">
        <f t="shared" si="120"/>
        <v>-5160357.4304089751</v>
      </c>
      <c r="CP44" s="111">
        <f t="shared" si="120"/>
        <v>-5201621.6878032489</v>
      </c>
      <c r="CQ44" s="111">
        <f t="shared" si="120"/>
        <v>-5242590.6685076533</v>
      </c>
      <c r="CR44" s="111">
        <f t="shared" si="120"/>
        <v>-5283266.4854482189</v>
      </c>
      <c r="CS44" s="111">
        <f t="shared" si="120"/>
        <v>-5323651.2364314068</v>
      </c>
      <c r="CT44" s="111">
        <f t="shared" si="120"/>
        <v>-5363747.0042523015</v>
      </c>
      <c r="CU44" s="111">
        <f t="shared" si="120"/>
        <v>-5403555.8568020258</v>
      </c>
      <c r="CV44" s="111">
        <f t="shared" si="120"/>
        <v>-5443079.8471743921</v>
      </c>
      <c r="CW44" s="111">
        <f t="shared" ref="CW44:DT44" si="121">CW43+CV44</f>
        <v>-5482321.0137717891</v>
      </c>
      <c r="CX44" s="111">
        <f t="shared" si="121"/>
        <v>-5521281.3804103071</v>
      </c>
      <c r="CY44" s="111">
        <f t="shared" si="121"/>
        <v>-5559962.9564241152</v>
      </c>
      <c r="CZ44" s="111">
        <f t="shared" si="121"/>
        <v>-5598367.7367690923</v>
      </c>
      <c r="DA44" s="111">
        <f t="shared" si="121"/>
        <v>-5636497.7021257114</v>
      </c>
      <c r="DB44" s="111">
        <f t="shared" si="121"/>
        <v>-5674354.8190011913</v>
      </c>
      <c r="DC44" s="111">
        <f t="shared" si="121"/>
        <v>-5711941.0398309203</v>
      </c>
      <c r="DD44" s="111">
        <f t="shared" si="121"/>
        <v>-5749258.303079146</v>
      </c>
      <c r="DE44" s="111">
        <f t="shared" si="121"/>
        <v>-5786308.5333389519</v>
      </c>
      <c r="DF44" s="111">
        <f t="shared" si="121"/>
        <v>-5823093.6414315151</v>
      </c>
      <c r="DG44" s="111">
        <f t="shared" si="121"/>
        <v>-5859615.524504656</v>
      </c>
      <c r="DH44" s="111">
        <f t="shared" si="121"/>
        <v>-5895876.06613068</v>
      </c>
      <c r="DI44" s="111">
        <f t="shared" si="121"/>
        <v>-5931877.1364035206</v>
      </c>
      <c r="DJ44" s="111">
        <f t="shared" si="121"/>
        <v>-5988044.3795100357</v>
      </c>
      <c r="DK44" s="111">
        <f t="shared" si="121"/>
        <v>-5988044.3795100357</v>
      </c>
      <c r="DL44" s="111">
        <f t="shared" si="121"/>
        <v>-5988044.3795100357</v>
      </c>
      <c r="DM44" s="111">
        <f t="shared" si="121"/>
        <v>-5988044.3795100357</v>
      </c>
      <c r="DN44" s="111">
        <f t="shared" si="121"/>
        <v>-5988044.3795100357</v>
      </c>
      <c r="DO44" s="111">
        <f t="shared" si="121"/>
        <v>-5988044.3795100357</v>
      </c>
      <c r="DP44" s="111">
        <f t="shared" si="121"/>
        <v>-5988044.3795100357</v>
      </c>
      <c r="DQ44" s="111">
        <f t="shared" si="121"/>
        <v>-5988044.3795100357</v>
      </c>
      <c r="DR44" s="111">
        <f t="shared" si="121"/>
        <v>-5988044.3795100357</v>
      </c>
      <c r="DS44" s="111">
        <f t="shared" si="121"/>
        <v>-5988044.3795100357</v>
      </c>
      <c r="DT44" s="112">
        <f t="shared" si="121"/>
        <v>-5988044.3795100357</v>
      </c>
      <c r="DU44" s="144"/>
      <c r="DV44" s="143"/>
      <c r="DW44" s="143"/>
      <c r="DX44" s="143"/>
      <c r="DY44" s="143"/>
      <c r="DZ44" s="143"/>
      <c r="EA44" s="143"/>
      <c r="EB44" s="143"/>
      <c r="EC44" s="143"/>
      <c r="ED44" s="143"/>
      <c r="EE44" s="143"/>
      <c r="EF44" s="143"/>
      <c r="EG44" s="143"/>
      <c r="EH44" s="143"/>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row>
    <row r="45" spans="1:166" s="335" customFormat="1" ht="15.5" customHeight="1" thickBot="1" x14ac:dyDescent="0.25">
      <c r="A45" s="334"/>
      <c r="D45" s="336"/>
      <c r="DU45" s="252"/>
      <c r="DV45" s="252"/>
      <c r="DW45" s="252"/>
      <c r="DX45" s="252"/>
      <c r="DY45" s="252"/>
      <c r="DZ45" s="252"/>
      <c r="EA45" s="252"/>
      <c r="EB45" s="252"/>
      <c r="EC45" s="252"/>
      <c r="ED45" s="252"/>
      <c r="EE45" s="252"/>
      <c r="EF45" s="252"/>
      <c r="EG45" s="252"/>
      <c r="EH45" s="252"/>
      <c r="EI45" s="252"/>
      <c r="EJ45" s="252"/>
      <c r="EK45" s="252"/>
      <c r="EL45" s="252"/>
      <c r="EM45" s="252"/>
      <c r="EN45" s="252"/>
      <c r="EO45" s="252"/>
      <c r="EP45" s="252"/>
      <c r="EQ45" s="252"/>
      <c r="ER45" s="252"/>
      <c r="ES45" s="252"/>
      <c r="ET45" s="252"/>
      <c r="EU45" s="252"/>
      <c r="EV45" s="252"/>
      <c r="EW45" s="252"/>
      <c r="EX45" s="252"/>
      <c r="EY45" s="252"/>
      <c r="EZ45" s="252"/>
      <c r="FA45" s="252"/>
      <c r="FB45" s="252"/>
      <c r="FC45" s="252"/>
      <c r="FD45" s="252"/>
      <c r="FE45" s="252"/>
      <c r="FF45" s="252"/>
      <c r="FG45" s="252"/>
      <c r="FH45" s="252"/>
      <c r="FI45" s="252"/>
      <c r="FJ45" s="252"/>
    </row>
    <row r="46" spans="1:166" s="335" customFormat="1" ht="15.5" customHeight="1" x14ac:dyDescent="0.2">
      <c r="A46" s="138"/>
      <c r="B46" s="59" t="s">
        <v>67</v>
      </c>
      <c r="C46" s="60"/>
      <c r="D46" s="337"/>
      <c r="DU46" s="252"/>
      <c r="DV46" s="252"/>
      <c r="DW46" s="252"/>
      <c r="DX46" s="252"/>
      <c r="DY46" s="252"/>
      <c r="DZ46" s="252"/>
      <c r="EA46" s="252"/>
      <c r="EB46" s="252"/>
      <c r="EC46" s="252"/>
      <c r="ED46" s="252"/>
      <c r="EE46" s="252"/>
      <c r="EF46" s="252"/>
      <c r="EG46" s="252"/>
      <c r="EH46" s="252"/>
      <c r="EI46" s="252"/>
      <c r="EJ46" s="252"/>
      <c r="EK46" s="252"/>
      <c r="EL46" s="252"/>
      <c r="EM46" s="252"/>
      <c r="EN46" s="252"/>
      <c r="EO46" s="252"/>
      <c r="EP46" s="252"/>
      <c r="EQ46" s="252"/>
      <c r="ER46" s="252"/>
      <c r="ES46" s="252"/>
      <c r="ET46" s="252"/>
      <c r="EU46" s="252"/>
      <c r="EV46" s="252"/>
      <c r="EW46" s="252"/>
      <c r="EX46" s="252"/>
      <c r="EY46" s="252"/>
      <c r="EZ46" s="252"/>
      <c r="FA46" s="252"/>
      <c r="FB46" s="252"/>
      <c r="FC46" s="252"/>
      <c r="FD46" s="252"/>
      <c r="FE46" s="252"/>
      <c r="FF46" s="252"/>
      <c r="FG46" s="252"/>
      <c r="FH46" s="252"/>
      <c r="FI46" s="252"/>
      <c r="FJ46" s="252"/>
    </row>
    <row r="47" spans="1:166" s="335" customFormat="1" ht="15.5" customHeight="1" thickBot="1" x14ac:dyDescent="0.25">
      <c r="A47" s="138"/>
      <c r="B47" s="61" t="s">
        <v>14</v>
      </c>
      <c r="C47" s="62">
        <f>C43</f>
        <v>-5988044.3795100357</v>
      </c>
      <c r="D47" s="337"/>
      <c r="DU47" s="252"/>
      <c r="DV47" s="252"/>
      <c r="DW47" s="252"/>
      <c r="DX47" s="252"/>
      <c r="DY47" s="252"/>
      <c r="DZ47" s="252"/>
      <c r="EA47" s="252"/>
      <c r="EB47" s="252"/>
      <c r="EC47" s="252"/>
      <c r="ED47" s="252"/>
      <c r="EE47" s="252"/>
      <c r="EF47" s="252"/>
      <c r="EG47" s="252"/>
      <c r="EH47" s="252"/>
      <c r="EI47" s="252"/>
      <c r="EJ47" s="252"/>
      <c r="EK47" s="252"/>
      <c r="EL47" s="252"/>
      <c r="EM47" s="252"/>
      <c r="EN47" s="252"/>
      <c r="EO47" s="252"/>
      <c r="EP47" s="252"/>
      <c r="EQ47" s="252"/>
      <c r="ER47" s="252"/>
      <c r="ES47" s="252"/>
      <c r="ET47" s="252"/>
      <c r="EU47" s="252"/>
      <c r="EV47" s="252"/>
      <c r="EW47" s="252"/>
      <c r="EX47" s="252"/>
      <c r="EY47" s="252"/>
      <c r="EZ47" s="252"/>
      <c r="FA47" s="252"/>
      <c r="FB47" s="252"/>
      <c r="FC47" s="252"/>
      <c r="FD47" s="252"/>
      <c r="FE47" s="252"/>
      <c r="FF47" s="252"/>
      <c r="FG47" s="252"/>
      <c r="FH47" s="252"/>
      <c r="FI47" s="252"/>
      <c r="FJ47" s="252"/>
    </row>
    <row r="48" spans="1:166" s="335" customFormat="1" ht="15.5" customHeight="1" thickBot="1" x14ac:dyDescent="0.25">
      <c r="A48" s="138"/>
      <c r="B48" s="138"/>
      <c r="C48" s="138"/>
      <c r="D48" s="337"/>
      <c r="DU48" s="252"/>
      <c r="DV48" s="252"/>
      <c r="DW48" s="252"/>
      <c r="DX48" s="252"/>
      <c r="DY48" s="252"/>
      <c r="DZ48" s="252"/>
      <c r="EA48" s="252"/>
      <c r="EB48" s="252"/>
      <c r="EC48" s="252"/>
      <c r="ED48" s="252"/>
      <c r="EE48" s="252"/>
      <c r="EF48" s="252"/>
      <c r="EG48" s="252"/>
      <c r="EH48" s="252"/>
      <c r="EI48" s="252"/>
      <c r="EJ48" s="252"/>
      <c r="EK48" s="252"/>
      <c r="EL48" s="252"/>
      <c r="EM48" s="252"/>
      <c r="EN48" s="252"/>
      <c r="EO48" s="252"/>
      <c r="EP48" s="252"/>
      <c r="EQ48" s="252"/>
      <c r="ER48" s="252"/>
      <c r="ES48" s="252"/>
      <c r="ET48" s="252"/>
      <c r="EU48" s="252"/>
      <c r="EV48" s="252"/>
      <c r="EW48" s="252"/>
      <c r="EX48" s="252"/>
      <c r="EY48" s="252"/>
      <c r="EZ48" s="252"/>
      <c r="FA48" s="252"/>
      <c r="FB48" s="252"/>
      <c r="FC48" s="252"/>
      <c r="FD48" s="252"/>
      <c r="FE48" s="252"/>
      <c r="FF48" s="252"/>
      <c r="FG48" s="252"/>
      <c r="FH48" s="252"/>
      <c r="FI48" s="252"/>
      <c r="FJ48" s="252"/>
    </row>
    <row r="49" spans="1:166" s="141" customFormat="1" ht="15.5" customHeight="1" x14ac:dyDescent="0.2">
      <c r="A49" s="142"/>
      <c r="B49" s="125" t="s">
        <v>59</v>
      </c>
      <c r="C49" s="405" t="s">
        <v>52</v>
      </c>
      <c r="D49" s="130">
        <v>0</v>
      </c>
      <c r="E49" s="51">
        <f>YEAR(E$3)-YEAR('Inputs and Model Assumptions'!$D$4)+1</f>
        <v>1</v>
      </c>
      <c r="F49" s="51">
        <f>YEAR(F$3)-YEAR('Inputs and Model Assumptions'!$D$4)+1</f>
        <v>1</v>
      </c>
      <c r="G49" s="51">
        <f>YEAR(G$3)-YEAR('Inputs and Model Assumptions'!$D$4)+1</f>
        <v>1</v>
      </c>
      <c r="H49" s="51">
        <f>YEAR(H$3)-YEAR('Inputs and Model Assumptions'!$D$4)+1</f>
        <v>1</v>
      </c>
      <c r="I49" s="51">
        <f>YEAR(I$3)-YEAR('Inputs and Model Assumptions'!$D$4)+1</f>
        <v>1</v>
      </c>
      <c r="J49" s="51">
        <f>YEAR(J$3)-YEAR('Inputs and Model Assumptions'!$D$4)+1</f>
        <v>1</v>
      </c>
      <c r="K49" s="51">
        <f>YEAR(K$3)-YEAR('Inputs and Model Assumptions'!$D$4)+1</f>
        <v>1</v>
      </c>
      <c r="L49" s="51">
        <f>YEAR(L$3)-YEAR('Inputs and Model Assumptions'!$D$4)+1</f>
        <v>1</v>
      </c>
      <c r="M49" s="51">
        <f>YEAR(M$3)-YEAR('Inputs and Model Assumptions'!$D$4)+1</f>
        <v>1</v>
      </c>
      <c r="N49" s="51">
        <f>YEAR(N$3)-YEAR('Inputs and Model Assumptions'!$D$4)+1</f>
        <v>1</v>
      </c>
      <c r="O49" s="51">
        <f>YEAR(O$3)-YEAR('Inputs and Model Assumptions'!$D$4)+1</f>
        <v>1</v>
      </c>
      <c r="P49" s="51">
        <f>YEAR(P$3)-YEAR('Inputs and Model Assumptions'!$D$4)+1</f>
        <v>1</v>
      </c>
      <c r="Q49" s="51">
        <f>YEAR(Q$3)-YEAR('Inputs and Model Assumptions'!$D$4)+1</f>
        <v>2</v>
      </c>
      <c r="R49" s="51">
        <f>YEAR(R$3)-YEAR('Inputs and Model Assumptions'!$D$4)+1</f>
        <v>2</v>
      </c>
      <c r="S49" s="51">
        <f>YEAR(S$3)-YEAR('Inputs and Model Assumptions'!$D$4)+1</f>
        <v>2</v>
      </c>
      <c r="T49" s="51">
        <f>YEAR(T$3)-YEAR('Inputs and Model Assumptions'!$D$4)+1</f>
        <v>2</v>
      </c>
      <c r="U49" s="51">
        <f>YEAR(U$3)-YEAR('Inputs and Model Assumptions'!$D$4)+1</f>
        <v>2</v>
      </c>
      <c r="V49" s="51">
        <f>YEAR(V$3)-YEAR('Inputs and Model Assumptions'!$D$4)+1</f>
        <v>2</v>
      </c>
      <c r="W49" s="51">
        <f>YEAR(W$3)-YEAR('Inputs and Model Assumptions'!$D$4)+1</f>
        <v>2</v>
      </c>
      <c r="X49" s="51">
        <f>YEAR(X$3)-YEAR('Inputs and Model Assumptions'!$D$4)+1</f>
        <v>2</v>
      </c>
      <c r="Y49" s="51">
        <f>YEAR(Y$3)-YEAR('Inputs and Model Assumptions'!$D$4)+1</f>
        <v>2</v>
      </c>
      <c r="Z49" s="51">
        <f>YEAR(Z$3)-YEAR('Inputs and Model Assumptions'!$D$4)+1</f>
        <v>2</v>
      </c>
      <c r="AA49" s="51">
        <f>YEAR(AA$3)-YEAR('Inputs and Model Assumptions'!$D$4)+1</f>
        <v>2</v>
      </c>
      <c r="AB49" s="51">
        <f>YEAR(AB$3)-YEAR('Inputs and Model Assumptions'!$D$4)+1</f>
        <v>2</v>
      </c>
      <c r="AC49" s="51">
        <f>YEAR(AC$3)-YEAR('Inputs and Model Assumptions'!$D$4)+1</f>
        <v>3</v>
      </c>
      <c r="AD49" s="51">
        <f>YEAR(AD$3)-YEAR('Inputs and Model Assumptions'!$D$4)+1</f>
        <v>3</v>
      </c>
      <c r="AE49" s="51">
        <f>YEAR(AE$3)-YEAR('Inputs and Model Assumptions'!$D$4)+1</f>
        <v>3</v>
      </c>
      <c r="AF49" s="51">
        <f>YEAR(AF$3)-YEAR('Inputs and Model Assumptions'!$D$4)+1</f>
        <v>3</v>
      </c>
      <c r="AG49" s="51">
        <f>YEAR(AG$3)-YEAR('Inputs and Model Assumptions'!$D$4)+1</f>
        <v>3</v>
      </c>
      <c r="AH49" s="51">
        <f>YEAR(AH$3)-YEAR('Inputs and Model Assumptions'!$D$4)+1</f>
        <v>3</v>
      </c>
      <c r="AI49" s="51">
        <f>YEAR(AI$3)-YEAR('Inputs and Model Assumptions'!$D$4)+1</f>
        <v>3</v>
      </c>
      <c r="AJ49" s="51">
        <f>YEAR(AJ$3)-YEAR('Inputs and Model Assumptions'!$D$4)+1</f>
        <v>3</v>
      </c>
      <c r="AK49" s="51">
        <f>YEAR(AK$3)-YEAR('Inputs and Model Assumptions'!$D$4)+1</f>
        <v>3</v>
      </c>
      <c r="AL49" s="51">
        <f>YEAR(AL$3)-YEAR('Inputs and Model Assumptions'!$D$4)+1</f>
        <v>3</v>
      </c>
      <c r="AM49" s="51">
        <f>YEAR(AM$3)-YEAR('Inputs and Model Assumptions'!$D$4)+1</f>
        <v>3</v>
      </c>
      <c r="AN49" s="51">
        <f>YEAR(AN$3)-YEAR('Inputs and Model Assumptions'!$D$4)+1</f>
        <v>3</v>
      </c>
      <c r="AO49" s="51">
        <f>YEAR(AO$3)-YEAR('Inputs and Model Assumptions'!$D$4)+1</f>
        <v>4</v>
      </c>
      <c r="AP49" s="51">
        <f>YEAR(AP$3)-YEAR('Inputs and Model Assumptions'!$D$4)+1</f>
        <v>4</v>
      </c>
      <c r="AQ49" s="51">
        <f>YEAR(AQ$3)-YEAR('Inputs and Model Assumptions'!$D$4)+1</f>
        <v>4</v>
      </c>
      <c r="AR49" s="51">
        <f>YEAR(AR$3)-YEAR('Inputs and Model Assumptions'!$D$4)+1</f>
        <v>4</v>
      </c>
      <c r="AS49" s="51">
        <f>YEAR(AS$3)-YEAR('Inputs and Model Assumptions'!$D$4)+1</f>
        <v>4</v>
      </c>
      <c r="AT49" s="51">
        <f>YEAR(AT$3)-YEAR('Inputs and Model Assumptions'!$D$4)+1</f>
        <v>4</v>
      </c>
      <c r="AU49" s="51">
        <f>YEAR(AU$3)-YEAR('Inputs and Model Assumptions'!$D$4)+1</f>
        <v>4</v>
      </c>
      <c r="AV49" s="51">
        <f>YEAR(AV$3)-YEAR('Inputs and Model Assumptions'!$D$4)+1</f>
        <v>4</v>
      </c>
      <c r="AW49" s="51">
        <f>YEAR(AW$3)-YEAR('Inputs and Model Assumptions'!$D$4)+1</f>
        <v>4</v>
      </c>
      <c r="AX49" s="51">
        <f>YEAR(AX$3)-YEAR('Inputs and Model Assumptions'!$D$4)+1</f>
        <v>4</v>
      </c>
      <c r="AY49" s="51">
        <f>YEAR(AY$3)-YEAR('Inputs and Model Assumptions'!$D$4)+1</f>
        <v>4</v>
      </c>
      <c r="AZ49" s="51">
        <f>YEAR(AZ$3)-YEAR('Inputs and Model Assumptions'!$D$4)+1</f>
        <v>4</v>
      </c>
      <c r="BA49" s="51">
        <f>YEAR(BA$3)-YEAR('Inputs and Model Assumptions'!$D$4)+1</f>
        <v>5</v>
      </c>
      <c r="BB49" s="51">
        <f>YEAR(BB$3)-YEAR('Inputs and Model Assumptions'!$D$4)+1</f>
        <v>5</v>
      </c>
      <c r="BC49" s="51">
        <f>YEAR(BC$3)-YEAR('Inputs and Model Assumptions'!$D$4)+1</f>
        <v>5</v>
      </c>
      <c r="BD49" s="51">
        <f>YEAR(BD$3)-YEAR('Inputs and Model Assumptions'!$D$4)+1</f>
        <v>5</v>
      </c>
      <c r="BE49" s="51">
        <f>YEAR(BE$3)-YEAR('Inputs and Model Assumptions'!$D$4)+1</f>
        <v>5</v>
      </c>
      <c r="BF49" s="51">
        <f>YEAR(BF$3)-YEAR('Inputs and Model Assumptions'!$D$4)+1</f>
        <v>5</v>
      </c>
      <c r="BG49" s="51">
        <f>YEAR(BG$3)-YEAR('Inputs and Model Assumptions'!$D$4)+1</f>
        <v>5</v>
      </c>
      <c r="BH49" s="51">
        <f>YEAR(BH$3)-YEAR('Inputs and Model Assumptions'!$D$4)+1</f>
        <v>5</v>
      </c>
      <c r="BI49" s="51">
        <f>YEAR(BI$3)-YEAR('Inputs and Model Assumptions'!$D$4)+1</f>
        <v>5</v>
      </c>
      <c r="BJ49" s="51">
        <f>YEAR(BJ$3)-YEAR('Inputs and Model Assumptions'!$D$4)+1</f>
        <v>5</v>
      </c>
      <c r="BK49" s="51">
        <f>YEAR(BK$3)-YEAR('Inputs and Model Assumptions'!$D$4)+1</f>
        <v>5</v>
      </c>
      <c r="BL49" s="51">
        <f>YEAR(BL$3)-YEAR('Inputs and Model Assumptions'!$D$4)+1</f>
        <v>5</v>
      </c>
      <c r="BM49" s="51">
        <f>YEAR(BM$3)-YEAR('Inputs and Model Assumptions'!$D$4)+1</f>
        <v>6</v>
      </c>
      <c r="BN49" s="51">
        <f>YEAR(BN$3)-YEAR('Inputs and Model Assumptions'!$D$4)+1</f>
        <v>6</v>
      </c>
      <c r="BO49" s="51">
        <f>YEAR(BO$3)-YEAR('Inputs and Model Assumptions'!$D$4)+1</f>
        <v>6</v>
      </c>
      <c r="BP49" s="51">
        <f>YEAR(BP$3)-YEAR('Inputs and Model Assumptions'!$D$4)+1</f>
        <v>6</v>
      </c>
      <c r="BQ49" s="51">
        <f>YEAR(BQ$3)-YEAR('Inputs and Model Assumptions'!$D$4)+1</f>
        <v>6</v>
      </c>
      <c r="BR49" s="51">
        <f>YEAR(BR$3)-YEAR('Inputs and Model Assumptions'!$D$4)+1</f>
        <v>6</v>
      </c>
      <c r="BS49" s="51">
        <f>YEAR(BS$3)-YEAR('Inputs and Model Assumptions'!$D$4)+1</f>
        <v>6</v>
      </c>
      <c r="BT49" s="51">
        <f>YEAR(BT$3)-YEAR('Inputs and Model Assumptions'!$D$4)+1</f>
        <v>6</v>
      </c>
      <c r="BU49" s="51">
        <f>YEAR(BU$3)-YEAR('Inputs and Model Assumptions'!$D$4)+1</f>
        <v>6</v>
      </c>
      <c r="BV49" s="51">
        <f>YEAR(BV$3)-YEAR('Inputs and Model Assumptions'!$D$4)+1</f>
        <v>6</v>
      </c>
      <c r="BW49" s="51">
        <f>YEAR(BW$3)-YEAR('Inputs and Model Assumptions'!$D$4)+1</f>
        <v>6</v>
      </c>
      <c r="BX49" s="51">
        <f>YEAR(BX$3)-YEAR('Inputs and Model Assumptions'!$D$4)+1</f>
        <v>6</v>
      </c>
      <c r="BY49" s="51">
        <f>YEAR(BY$3)-YEAR('Inputs and Model Assumptions'!$D$4)+1</f>
        <v>7</v>
      </c>
      <c r="BZ49" s="51">
        <f>YEAR(BZ$3)-YEAR('Inputs and Model Assumptions'!$D$4)+1</f>
        <v>7</v>
      </c>
      <c r="CA49" s="51">
        <f>YEAR(CA$3)-YEAR('Inputs and Model Assumptions'!$D$4)+1</f>
        <v>7</v>
      </c>
      <c r="CB49" s="51">
        <f>YEAR(CB$3)-YEAR('Inputs and Model Assumptions'!$D$4)+1</f>
        <v>7</v>
      </c>
      <c r="CC49" s="51">
        <f>YEAR(CC$3)-YEAR('Inputs and Model Assumptions'!$D$4)+1</f>
        <v>7</v>
      </c>
      <c r="CD49" s="51">
        <f>YEAR(CD$3)-YEAR('Inputs and Model Assumptions'!$D$4)+1</f>
        <v>7</v>
      </c>
      <c r="CE49" s="51">
        <f>YEAR(CE$3)-YEAR('Inputs and Model Assumptions'!$D$4)+1</f>
        <v>7</v>
      </c>
      <c r="CF49" s="51">
        <f>YEAR(CF$3)-YEAR('Inputs and Model Assumptions'!$D$4)+1</f>
        <v>7</v>
      </c>
      <c r="CG49" s="51">
        <f>YEAR(CG$3)-YEAR('Inputs and Model Assumptions'!$D$4)+1</f>
        <v>7</v>
      </c>
      <c r="CH49" s="51">
        <f>YEAR(CH$3)-YEAR('Inputs and Model Assumptions'!$D$4)+1</f>
        <v>7</v>
      </c>
      <c r="CI49" s="51">
        <f>YEAR(CI$3)-YEAR('Inputs and Model Assumptions'!$D$4)+1</f>
        <v>7</v>
      </c>
      <c r="CJ49" s="51">
        <f>YEAR(CJ$3)-YEAR('Inputs and Model Assumptions'!$D$4)+1</f>
        <v>7</v>
      </c>
      <c r="CK49" s="51">
        <f>YEAR(CK$3)-YEAR('Inputs and Model Assumptions'!$D$4)+1</f>
        <v>8</v>
      </c>
      <c r="CL49" s="51">
        <f>YEAR(CL$3)-YEAR('Inputs and Model Assumptions'!$D$4)+1</f>
        <v>8</v>
      </c>
      <c r="CM49" s="51">
        <f>YEAR(CM$3)-YEAR('Inputs and Model Assumptions'!$D$4)+1</f>
        <v>8</v>
      </c>
      <c r="CN49" s="51">
        <f>YEAR(CN$3)-YEAR('Inputs and Model Assumptions'!$D$4)+1</f>
        <v>8</v>
      </c>
      <c r="CO49" s="51">
        <f>YEAR(CO$3)-YEAR('Inputs and Model Assumptions'!$D$4)+1</f>
        <v>8</v>
      </c>
      <c r="CP49" s="51">
        <f>YEAR(CP$3)-YEAR('Inputs and Model Assumptions'!$D$4)+1</f>
        <v>8</v>
      </c>
      <c r="CQ49" s="51">
        <f>YEAR(CQ$3)-YEAR('Inputs and Model Assumptions'!$D$4)+1</f>
        <v>8</v>
      </c>
      <c r="CR49" s="51">
        <f>YEAR(CR$3)-YEAR('Inputs and Model Assumptions'!$D$4)+1</f>
        <v>8</v>
      </c>
      <c r="CS49" s="51">
        <f>YEAR(CS$3)-YEAR('Inputs and Model Assumptions'!$D$4)+1</f>
        <v>8</v>
      </c>
      <c r="CT49" s="51">
        <f>YEAR(CT$3)-YEAR('Inputs and Model Assumptions'!$D$4)+1</f>
        <v>8</v>
      </c>
      <c r="CU49" s="51">
        <f>YEAR(CU$3)-YEAR('Inputs and Model Assumptions'!$D$4)+1</f>
        <v>8</v>
      </c>
      <c r="CV49" s="51">
        <f>YEAR(CV$3)-YEAR('Inputs and Model Assumptions'!$D$4)+1</f>
        <v>8</v>
      </c>
      <c r="CW49" s="51">
        <f>YEAR(CW$3)-YEAR('Inputs and Model Assumptions'!$D$4)+1</f>
        <v>9</v>
      </c>
      <c r="CX49" s="51">
        <f>YEAR(CX$3)-YEAR('Inputs and Model Assumptions'!$D$4)+1</f>
        <v>9</v>
      </c>
      <c r="CY49" s="51">
        <f>YEAR(CY$3)-YEAR('Inputs and Model Assumptions'!$D$4)+1</f>
        <v>9</v>
      </c>
      <c r="CZ49" s="51">
        <f>YEAR(CZ$3)-YEAR('Inputs and Model Assumptions'!$D$4)+1</f>
        <v>9</v>
      </c>
      <c r="DA49" s="51">
        <f>YEAR(DA$3)-YEAR('Inputs and Model Assumptions'!$D$4)+1</f>
        <v>9</v>
      </c>
      <c r="DB49" s="51">
        <f>YEAR(DB$3)-YEAR('Inputs and Model Assumptions'!$D$4)+1</f>
        <v>9</v>
      </c>
      <c r="DC49" s="51">
        <f>YEAR(DC$3)-YEAR('Inputs and Model Assumptions'!$D$4)+1</f>
        <v>9</v>
      </c>
      <c r="DD49" s="51">
        <f>YEAR(DD$3)-YEAR('Inputs and Model Assumptions'!$D$4)+1</f>
        <v>9</v>
      </c>
      <c r="DE49" s="51">
        <f>YEAR(DE$3)-YEAR('Inputs and Model Assumptions'!$D$4)+1</f>
        <v>9</v>
      </c>
      <c r="DF49" s="51">
        <f>YEAR(DF$3)-YEAR('Inputs and Model Assumptions'!$D$4)+1</f>
        <v>9</v>
      </c>
      <c r="DG49" s="51">
        <f>YEAR(DG$3)-YEAR('Inputs and Model Assumptions'!$D$4)+1</f>
        <v>9</v>
      </c>
      <c r="DH49" s="51">
        <f>YEAR(DH$3)-YEAR('Inputs and Model Assumptions'!$D$4)+1</f>
        <v>9</v>
      </c>
      <c r="DI49" s="51">
        <f>YEAR(DI$3)-YEAR('Inputs and Model Assumptions'!$D$4)+1</f>
        <v>10</v>
      </c>
      <c r="DJ49" s="51">
        <f>YEAR(DJ$3)-YEAR('Inputs and Model Assumptions'!$D$4)+1</f>
        <v>10</v>
      </c>
      <c r="DK49" s="51">
        <f>YEAR(DK$3)-YEAR('Inputs and Model Assumptions'!$D$4)+1</f>
        <v>10</v>
      </c>
      <c r="DL49" s="51">
        <f>YEAR(DL$3)-YEAR('Inputs and Model Assumptions'!$D$4)+1</f>
        <v>10</v>
      </c>
      <c r="DM49" s="51">
        <f>YEAR(DM$3)-YEAR('Inputs and Model Assumptions'!$D$4)+1</f>
        <v>10</v>
      </c>
      <c r="DN49" s="51">
        <f>YEAR(DN$3)-YEAR('Inputs and Model Assumptions'!$D$4)+1</f>
        <v>10</v>
      </c>
      <c r="DO49" s="51">
        <f>YEAR(DO$3)-YEAR('Inputs and Model Assumptions'!$D$4)+1</f>
        <v>10</v>
      </c>
      <c r="DP49" s="51">
        <f>YEAR(DP$3)-YEAR('Inputs and Model Assumptions'!$D$4)+1</f>
        <v>10</v>
      </c>
      <c r="DQ49" s="51">
        <f>YEAR(DQ$3)-YEAR('Inputs and Model Assumptions'!$D$4)+1</f>
        <v>10</v>
      </c>
      <c r="DR49" s="51">
        <f>YEAR(DR$3)-YEAR('Inputs and Model Assumptions'!$D$4)+1</f>
        <v>10</v>
      </c>
      <c r="DS49" s="51">
        <f>YEAR(DS$3)-YEAR('Inputs and Model Assumptions'!$D$4)+1</f>
        <v>10</v>
      </c>
      <c r="DT49" s="52">
        <f>YEAR(DT$3)-YEAR('Inputs and Model Assumptions'!$D$4)+1</f>
        <v>10</v>
      </c>
      <c r="DU49" s="144"/>
      <c r="DV49" s="143"/>
      <c r="DW49" s="143"/>
      <c r="DX49" s="143"/>
      <c r="DY49" s="143"/>
      <c r="DZ49" s="143"/>
      <c r="EA49" s="143"/>
      <c r="EB49" s="143"/>
      <c r="EC49" s="143"/>
      <c r="ED49" s="143"/>
      <c r="EE49" s="143"/>
      <c r="EF49" s="143"/>
      <c r="EG49" s="143"/>
      <c r="EH49" s="143"/>
      <c r="EI49" s="143"/>
      <c r="EJ49" s="143"/>
      <c r="EK49" s="143"/>
      <c r="EL49" s="143"/>
      <c r="EM49" s="143"/>
      <c r="EN49" s="143"/>
      <c r="EO49" s="143"/>
      <c r="EP49" s="143"/>
      <c r="EQ49" s="143"/>
      <c r="ER49" s="143"/>
      <c r="ES49" s="143"/>
      <c r="ET49" s="143"/>
      <c r="EU49" s="143"/>
      <c r="EV49" s="143"/>
      <c r="EW49" s="143"/>
      <c r="EX49" s="143"/>
      <c r="EY49" s="143"/>
      <c r="EZ49" s="143"/>
      <c r="FA49" s="143"/>
      <c r="FB49" s="143"/>
      <c r="FC49" s="143"/>
      <c r="FD49" s="143"/>
      <c r="FE49" s="143"/>
      <c r="FF49" s="143"/>
      <c r="FG49" s="143"/>
      <c r="FH49" s="143"/>
      <c r="FI49" s="143"/>
      <c r="FJ49" s="143"/>
    </row>
    <row r="50" spans="1:166" s="141" customFormat="1" ht="15.5" customHeight="1" thickBot="1" x14ac:dyDescent="0.25">
      <c r="A50" s="145"/>
      <c r="B50" s="126" t="s">
        <v>60</v>
      </c>
      <c r="C50" s="406"/>
      <c r="D50" s="131">
        <v>0</v>
      </c>
      <c r="E50" s="80">
        <v>1</v>
      </c>
      <c r="F50" s="80">
        <v>2</v>
      </c>
      <c r="G50" s="80">
        <v>3</v>
      </c>
      <c r="H50" s="80">
        <v>4</v>
      </c>
      <c r="I50" s="80">
        <v>5</v>
      </c>
      <c r="J50" s="80">
        <v>6</v>
      </c>
      <c r="K50" s="80">
        <v>7</v>
      </c>
      <c r="L50" s="80">
        <v>8</v>
      </c>
      <c r="M50" s="80">
        <v>9</v>
      </c>
      <c r="N50" s="80">
        <v>10</v>
      </c>
      <c r="O50" s="80">
        <v>11</v>
      </c>
      <c r="P50" s="80">
        <v>12</v>
      </c>
      <c r="Q50" s="80">
        <v>13</v>
      </c>
      <c r="R50" s="80">
        <v>14</v>
      </c>
      <c r="S50" s="80">
        <v>15</v>
      </c>
      <c r="T50" s="80">
        <v>16</v>
      </c>
      <c r="U50" s="80">
        <v>17</v>
      </c>
      <c r="V50" s="80">
        <v>18</v>
      </c>
      <c r="W50" s="80">
        <v>19</v>
      </c>
      <c r="X50" s="80">
        <v>20</v>
      </c>
      <c r="Y50" s="80">
        <v>21</v>
      </c>
      <c r="Z50" s="80">
        <v>22</v>
      </c>
      <c r="AA50" s="80">
        <v>23</v>
      </c>
      <c r="AB50" s="80">
        <v>24</v>
      </c>
      <c r="AC50" s="80">
        <v>25</v>
      </c>
      <c r="AD50" s="80">
        <v>26</v>
      </c>
      <c r="AE50" s="80">
        <v>27</v>
      </c>
      <c r="AF50" s="80">
        <v>28</v>
      </c>
      <c r="AG50" s="80">
        <v>29</v>
      </c>
      <c r="AH50" s="80">
        <v>30</v>
      </c>
      <c r="AI50" s="80">
        <v>31</v>
      </c>
      <c r="AJ50" s="80">
        <v>32</v>
      </c>
      <c r="AK50" s="80">
        <v>33</v>
      </c>
      <c r="AL50" s="80">
        <v>34</v>
      </c>
      <c r="AM50" s="80">
        <v>35</v>
      </c>
      <c r="AN50" s="80">
        <v>36</v>
      </c>
      <c r="AO50" s="80">
        <v>37</v>
      </c>
      <c r="AP50" s="80">
        <v>38</v>
      </c>
      <c r="AQ50" s="80">
        <v>39</v>
      </c>
      <c r="AR50" s="80">
        <v>40</v>
      </c>
      <c r="AS50" s="80">
        <v>41</v>
      </c>
      <c r="AT50" s="80">
        <v>42</v>
      </c>
      <c r="AU50" s="80">
        <v>43</v>
      </c>
      <c r="AV50" s="80">
        <v>44</v>
      </c>
      <c r="AW50" s="80">
        <v>45</v>
      </c>
      <c r="AX50" s="80">
        <v>46</v>
      </c>
      <c r="AY50" s="80">
        <v>47</v>
      </c>
      <c r="AZ50" s="80">
        <v>48</v>
      </c>
      <c r="BA50" s="80">
        <v>49</v>
      </c>
      <c r="BB50" s="80">
        <v>50</v>
      </c>
      <c r="BC50" s="80">
        <v>51</v>
      </c>
      <c r="BD50" s="80">
        <v>52</v>
      </c>
      <c r="BE50" s="80">
        <v>53</v>
      </c>
      <c r="BF50" s="80">
        <v>54</v>
      </c>
      <c r="BG50" s="80">
        <v>55</v>
      </c>
      <c r="BH50" s="80">
        <v>56</v>
      </c>
      <c r="BI50" s="80">
        <v>57</v>
      </c>
      <c r="BJ50" s="80">
        <v>58</v>
      </c>
      <c r="BK50" s="80">
        <v>59</v>
      </c>
      <c r="BL50" s="80">
        <v>60</v>
      </c>
      <c r="BM50" s="80">
        <v>61</v>
      </c>
      <c r="BN50" s="80">
        <v>62</v>
      </c>
      <c r="BO50" s="80">
        <v>63</v>
      </c>
      <c r="BP50" s="80">
        <v>64</v>
      </c>
      <c r="BQ50" s="80">
        <v>65</v>
      </c>
      <c r="BR50" s="80">
        <v>66</v>
      </c>
      <c r="BS50" s="80">
        <v>67</v>
      </c>
      <c r="BT50" s="80">
        <v>68</v>
      </c>
      <c r="BU50" s="80">
        <v>69</v>
      </c>
      <c r="BV50" s="80">
        <v>70</v>
      </c>
      <c r="BW50" s="80">
        <v>71</v>
      </c>
      <c r="BX50" s="80">
        <v>72</v>
      </c>
      <c r="BY50" s="80">
        <v>73</v>
      </c>
      <c r="BZ50" s="80">
        <v>74</v>
      </c>
      <c r="CA50" s="80">
        <v>75</v>
      </c>
      <c r="CB50" s="80">
        <v>76</v>
      </c>
      <c r="CC50" s="80">
        <v>77</v>
      </c>
      <c r="CD50" s="80">
        <v>78</v>
      </c>
      <c r="CE50" s="80">
        <v>79</v>
      </c>
      <c r="CF50" s="80">
        <v>80</v>
      </c>
      <c r="CG50" s="80">
        <v>81</v>
      </c>
      <c r="CH50" s="80">
        <v>82</v>
      </c>
      <c r="CI50" s="80">
        <v>83</v>
      </c>
      <c r="CJ50" s="80">
        <v>84</v>
      </c>
      <c r="CK50" s="80">
        <v>85</v>
      </c>
      <c r="CL50" s="80">
        <v>86</v>
      </c>
      <c r="CM50" s="80">
        <v>87</v>
      </c>
      <c r="CN50" s="80">
        <v>88</v>
      </c>
      <c r="CO50" s="80">
        <v>89</v>
      </c>
      <c r="CP50" s="80">
        <v>90</v>
      </c>
      <c r="CQ50" s="80">
        <v>91</v>
      </c>
      <c r="CR50" s="80">
        <v>92</v>
      </c>
      <c r="CS50" s="80">
        <v>93</v>
      </c>
      <c r="CT50" s="80">
        <v>94</v>
      </c>
      <c r="CU50" s="80">
        <v>95</v>
      </c>
      <c r="CV50" s="80">
        <v>96</v>
      </c>
      <c r="CW50" s="80">
        <v>97</v>
      </c>
      <c r="CX50" s="80">
        <v>98</v>
      </c>
      <c r="CY50" s="80">
        <v>99</v>
      </c>
      <c r="CZ50" s="80">
        <v>100</v>
      </c>
      <c r="DA50" s="80">
        <v>101</v>
      </c>
      <c r="DB50" s="80">
        <v>102</v>
      </c>
      <c r="DC50" s="80">
        <v>103</v>
      </c>
      <c r="DD50" s="80">
        <v>104</v>
      </c>
      <c r="DE50" s="80">
        <v>105</v>
      </c>
      <c r="DF50" s="80">
        <v>106</v>
      </c>
      <c r="DG50" s="80">
        <v>107</v>
      </c>
      <c r="DH50" s="80">
        <v>108</v>
      </c>
      <c r="DI50" s="80">
        <v>109</v>
      </c>
      <c r="DJ50" s="80">
        <v>110</v>
      </c>
      <c r="DK50" s="80">
        <v>111</v>
      </c>
      <c r="DL50" s="80">
        <v>112</v>
      </c>
      <c r="DM50" s="80">
        <v>113</v>
      </c>
      <c r="DN50" s="80">
        <v>114</v>
      </c>
      <c r="DO50" s="80">
        <v>115</v>
      </c>
      <c r="DP50" s="80">
        <v>116</v>
      </c>
      <c r="DQ50" s="80">
        <v>117</v>
      </c>
      <c r="DR50" s="80">
        <v>118</v>
      </c>
      <c r="DS50" s="80">
        <v>119</v>
      </c>
      <c r="DT50" s="81">
        <v>120</v>
      </c>
      <c r="DU50" s="144"/>
      <c r="DV50" s="143"/>
      <c r="DW50" s="143"/>
      <c r="DX50" s="143"/>
      <c r="DY50" s="143"/>
      <c r="DZ50" s="143"/>
      <c r="EA50" s="143"/>
      <c r="EB50" s="143"/>
      <c r="EC50" s="143"/>
      <c r="ED50" s="143"/>
      <c r="EE50" s="143"/>
      <c r="EF50" s="143"/>
      <c r="EG50" s="143"/>
      <c r="EH50" s="143"/>
      <c r="EI50" s="143"/>
      <c r="EJ50" s="143"/>
      <c r="EK50" s="143"/>
      <c r="EL50" s="143"/>
      <c r="EM50" s="143"/>
      <c r="EN50" s="143"/>
      <c r="EO50" s="143"/>
      <c r="EP50" s="143"/>
      <c r="EQ50" s="143"/>
      <c r="ER50" s="143"/>
      <c r="ES50" s="143"/>
      <c r="ET50" s="143"/>
      <c r="EU50" s="143"/>
      <c r="EV50" s="143"/>
      <c r="EW50" s="143"/>
      <c r="EX50" s="143"/>
      <c r="EY50" s="143"/>
      <c r="EZ50" s="143"/>
      <c r="FA50" s="143"/>
      <c r="FB50" s="143"/>
      <c r="FC50" s="143"/>
      <c r="FD50" s="143"/>
      <c r="FE50" s="143"/>
      <c r="FF50" s="143"/>
      <c r="FG50" s="143"/>
      <c r="FH50" s="143"/>
      <c r="FI50" s="143"/>
      <c r="FJ50" s="143"/>
    </row>
    <row r="51" spans="1:166" s="141" customFormat="1" ht="15.5" customHeight="1" x14ac:dyDescent="0.2">
      <c r="A51" s="407" t="s">
        <v>208</v>
      </c>
      <c r="B51" s="67" t="s">
        <v>156</v>
      </c>
      <c r="C51" s="69">
        <f t="shared" ref="C51:C56" si="122">SUM(D51:DT51)</f>
        <v>-659999.88</v>
      </c>
      <c r="D51" s="100">
        <f>-'Inputs and Model Assumptions'!M51</f>
        <v>-659999.88</v>
      </c>
      <c r="E51" s="101">
        <v>0</v>
      </c>
      <c r="F51" s="101">
        <v>0</v>
      </c>
      <c r="G51" s="101">
        <v>0</v>
      </c>
      <c r="H51" s="101">
        <v>0</v>
      </c>
      <c r="I51" s="101">
        <v>0</v>
      </c>
      <c r="J51" s="101">
        <v>0</v>
      </c>
      <c r="K51" s="101">
        <v>0</v>
      </c>
      <c r="L51" s="101">
        <v>0</v>
      </c>
      <c r="M51" s="101">
        <v>0</v>
      </c>
      <c r="N51" s="101">
        <v>0</v>
      </c>
      <c r="O51" s="101">
        <v>0</v>
      </c>
      <c r="P51" s="101">
        <v>0</v>
      </c>
      <c r="Q51" s="101">
        <v>0</v>
      </c>
      <c r="R51" s="101">
        <v>0</v>
      </c>
      <c r="S51" s="101">
        <v>0</v>
      </c>
      <c r="T51" s="101">
        <v>0</v>
      </c>
      <c r="U51" s="101">
        <v>0</v>
      </c>
      <c r="V51" s="101">
        <v>0</v>
      </c>
      <c r="W51" s="101">
        <v>0</v>
      </c>
      <c r="X51" s="101">
        <v>0</v>
      </c>
      <c r="Y51" s="101">
        <v>0</v>
      </c>
      <c r="Z51" s="101">
        <v>0</v>
      </c>
      <c r="AA51" s="101">
        <v>0</v>
      </c>
      <c r="AB51" s="101">
        <v>0</v>
      </c>
      <c r="AC51" s="101">
        <v>0</v>
      </c>
      <c r="AD51" s="101">
        <v>0</v>
      </c>
      <c r="AE51" s="101">
        <v>0</v>
      </c>
      <c r="AF51" s="101">
        <v>0</v>
      </c>
      <c r="AG51" s="101">
        <v>0</v>
      </c>
      <c r="AH51" s="101">
        <v>0</v>
      </c>
      <c r="AI51" s="101">
        <v>0</v>
      </c>
      <c r="AJ51" s="101">
        <v>0</v>
      </c>
      <c r="AK51" s="101">
        <v>0</v>
      </c>
      <c r="AL51" s="101">
        <v>0</v>
      </c>
      <c r="AM51" s="101">
        <v>0</v>
      </c>
      <c r="AN51" s="101">
        <v>0</v>
      </c>
      <c r="AO51" s="101">
        <v>0</v>
      </c>
      <c r="AP51" s="101">
        <v>0</v>
      </c>
      <c r="AQ51" s="101">
        <v>0</v>
      </c>
      <c r="AR51" s="101">
        <v>0</v>
      </c>
      <c r="AS51" s="101">
        <v>0</v>
      </c>
      <c r="AT51" s="101">
        <v>0</v>
      </c>
      <c r="AU51" s="101">
        <v>0</v>
      </c>
      <c r="AV51" s="101">
        <v>0</v>
      </c>
      <c r="AW51" s="101">
        <v>0</v>
      </c>
      <c r="AX51" s="101">
        <v>0</v>
      </c>
      <c r="AY51" s="101">
        <v>0</v>
      </c>
      <c r="AZ51" s="101">
        <v>0</v>
      </c>
      <c r="BA51" s="101">
        <v>0</v>
      </c>
      <c r="BB51" s="101">
        <v>0</v>
      </c>
      <c r="BC51" s="101">
        <v>0</v>
      </c>
      <c r="BD51" s="101">
        <v>0</v>
      </c>
      <c r="BE51" s="101">
        <v>0</v>
      </c>
      <c r="BF51" s="101">
        <v>0</v>
      </c>
      <c r="BG51" s="101">
        <v>0</v>
      </c>
      <c r="BH51" s="101">
        <v>0</v>
      </c>
      <c r="BI51" s="101">
        <v>0</v>
      </c>
      <c r="BJ51" s="101">
        <v>0</v>
      </c>
      <c r="BK51" s="101">
        <v>0</v>
      </c>
      <c r="BL51" s="101">
        <v>0</v>
      </c>
      <c r="BM51" s="101">
        <v>0</v>
      </c>
      <c r="BN51" s="101">
        <v>0</v>
      </c>
      <c r="BO51" s="101">
        <v>0</v>
      </c>
      <c r="BP51" s="101">
        <v>0</v>
      </c>
      <c r="BQ51" s="101">
        <v>0</v>
      </c>
      <c r="BR51" s="101">
        <v>0</v>
      </c>
      <c r="BS51" s="101">
        <v>0</v>
      </c>
      <c r="BT51" s="101">
        <v>0</v>
      </c>
      <c r="BU51" s="101">
        <v>0</v>
      </c>
      <c r="BV51" s="101">
        <v>0</v>
      </c>
      <c r="BW51" s="101">
        <v>0</v>
      </c>
      <c r="BX51" s="101">
        <v>0</v>
      </c>
      <c r="BY51" s="101">
        <v>0</v>
      </c>
      <c r="BZ51" s="101">
        <v>0</v>
      </c>
      <c r="CA51" s="101">
        <v>0</v>
      </c>
      <c r="CB51" s="101">
        <v>0</v>
      </c>
      <c r="CC51" s="101">
        <v>0</v>
      </c>
      <c r="CD51" s="101">
        <v>0</v>
      </c>
      <c r="CE51" s="101">
        <v>0</v>
      </c>
      <c r="CF51" s="101">
        <v>0</v>
      </c>
      <c r="CG51" s="101">
        <v>0</v>
      </c>
      <c r="CH51" s="101">
        <v>0</v>
      </c>
      <c r="CI51" s="101">
        <v>0</v>
      </c>
      <c r="CJ51" s="101">
        <v>0</v>
      </c>
      <c r="CK51" s="101">
        <v>0</v>
      </c>
      <c r="CL51" s="101">
        <v>0</v>
      </c>
      <c r="CM51" s="101">
        <v>0</v>
      </c>
      <c r="CN51" s="101">
        <v>0</v>
      </c>
      <c r="CO51" s="101">
        <v>0</v>
      </c>
      <c r="CP51" s="101">
        <v>0</v>
      </c>
      <c r="CQ51" s="101">
        <v>0</v>
      </c>
      <c r="CR51" s="101">
        <v>0</v>
      </c>
      <c r="CS51" s="101">
        <v>0</v>
      </c>
      <c r="CT51" s="101">
        <v>0</v>
      </c>
      <c r="CU51" s="101">
        <v>0</v>
      </c>
      <c r="CV51" s="101">
        <v>0</v>
      </c>
      <c r="CW51" s="101">
        <v>0</v>
      </c>
      <c r="CX51" s="101">
        <v>0</v>
      </c>
      <c r="CY51" s="101">
        <v>0</v>
      </c>
      <c r="CZ51" s="101">
        <v>0</v>
      </c>
      <c r="DA51" s="101">
        <v>0</v>
      </c>
      <c r="DB51" s="101">
        <v>0</v>
      </c>
      <c r="DC51" s="101">
        <v>0</v>
      </c>
      <c r="DD51" s="101">
        <v>0</v>
      </c>
      <c r="DE51" s="101">
        <v>0</v>
      </c>
      <c r="DF51" s="101">
        <v>0</v>
      </c>
      <c r="DG51" s="101">
        <v>0</v>
      </c>
      <c r="DH51" s="101">
        <v>0</v>
      </c>
      <c r="DI51" s="101">
        <v>0</v>
      </c>
      <c r="DJ51" s="101">
        <v>0</v>
      </c>
      <c r="DK51" s="101">
        <v>0</v>
      </c>
      <c r="DL51" s="101">
        <v>0</v>
      </c>
      <c r="DM51" s="101">
        <v>0</v>
      </c>
      <c r="DN51" s="101">
        <v>0</v>
      </c>
      <c r="DO51" s="101">
        <v>0</v>
      </c>
      <c r="DP51" s="101">
        <v>0</v>
      </c>
      <c r="DQ51" s="101">
        <v>0</v>
      </c>
      <c r="DR51" s="101">
        <v>0</v>
      </c>
      <c r="DS51" s="101">
        <v>0</v>
      </c>
      <c r="DT51" s="102">
        <v>0</v>
      </c>
      <c r="DU51" s="144"/>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row>
    <row r="52" spans="1:166" s="141" customFormat="1" ht="15.5" customHeight="1" x14ac:dyDescent="0.2">
      <c r="A52" s="408"/>
      <c r="B52" s="72" t="s">
        <v>65</v>
      </c>
      <c r="C52" s="157">
        <f t="shared" si="122"/>
        <v>-660000</v>
      </c>
      <c r="D52" s="103">
        <v>0</v>
      </c>
      <c r="E52" s="158">
        <f>-1*IF(E$50&lt;='Inputs and Model Assumptions'!$D$5,'Inputs and Model Assumptions'!$K$26/12,0)</f>
        <v>-6000</v>
      </c>
      <c r="F52" s="158">
        <f>-1*IF(F$50&lt;='Inputs and Model Assumptions'!$D$5,'Inputs and Model Assumptions'!$K$26/12,0)</f>
        <v>-6000</v>
      </c>
      <c r="G52" s="158">
        <f>-1*IF(G$50&lt;='Inputs and Model Assumptions'!$D$5,'Inputs and Model Assumptions'!$K$26/12,0)</f>
        <v>-6000</v>
      </c>
      <c r="H52" s="158">
        <f>-1*IF(H$50&lt;='Inputs and Model Assumptions'!$D$5,'Inputs and Model Assumptions'!$K$26/12,0)</f>
        <v>-6000</v>
      </c>
      <c r="I52" s="158">
        <f>-1*IF(I$50&lt;='Inputs and Model Assumptions'!$D$5,'Inputs and Model Assumptions'!$K$26/12,0)</f>
        <v>-6000</v>
      </c>
      <c r="J52" s="158">
        <f>-1*IF(J$50&lt;='Inputs and Model Assumptions'!$D$5,'Inputs and Model Assumptions'!$K$26/12,0)</f>
        <v>-6000</v>
      </c>
      <c r="K52" s="158">
        <f>-1*IF(K$50&lt;='Inputs and Model Assumptions'!$D$5,'Inputs and Model Assumptions'!$K$26/12,0)</f>
        <v>-6000</v>
      </c>
      <c r="L52" s="158">
        <f>-1*IF(L$50&lt;='Inputs and Model Assumptions'!$D$5,'Inputs and Model Assumptions'!$K$26/12,0)</f>
        <v>-6000</v>
      </c>
      <c r="M52" s="158">
        <f>-1*IF(M$50&lt;='Inputs and Model Assumptions'!$D$5,'Inputs and Model Assumptions'!$K$26/12,0)</f>
        <v>-6000</v>
      </c>
      <c r="N52" s="158">
        <f>-1*IF(N$50&lt;='Inputs and Model Assumptions'!$D$5,'Inputs and Model Assumptions'!$K$26/12,0)</f>
        <v>-6000</v>
      </c>
      <c r="O52" s="158">
        <f>-1*IF(O$50&lt;='Inputs and Model Assumptions'!$D$5,'Inputs and Model Assumptions'!$K$26/12,0)</f>
        <v>-6000</v>
      </c>
      <c r="P52" s="158">
        <f>-1*IF(P$50&lt;='Inputs and Model Assumptions'!$D$5,'Inputs and Model Assumptions'!$K$26/12,0)</f>
        <v>-6000</v>
      </c>
      <c r="Q52" s="158">
        <f>-1*IF(Q$50&lt;='Inputs and Model Assumptions'!$D$5,'Inputs and Model Assumptions'!$K$26/12,0)</f>
        <v>-6000</v>
      </c>
      <c r="R52" s="158">
        <f>-1*IF(R$50&lt;='Inputs and Model Assumptions'!$D$5,'Inputs and Model Assumptions'!$K$26/12,0)</f>
        <v>-6000</v>
      </c>
      <c r="S52" s="158">
        <f>-1*IF(S$50&lt;='Inputs and Model Assumptions'!$D$5,'Inputs and Model Assumptions'!$K$26/12,0)</f>
        <v>-6000</v>
      </c>
      <c r="T52" s="158">
        <f>-1*IF(T$50&lt;='Inputs and Model Assumptions'!$D$5,'Inputs and Model Assumptions'!$K$26/12,0)</f>
        <v>-6000</v>
      </c>
      <c r="U52" s="158">
        <f>-1*IF(U$50&lt;='Inputs and Model Assumptions'!$D$5,'Inputs and Model Assumptions'!$K$26/12,0)</f>
        <v>-6000</v>
      </c>
      <c r="V52" s="158">
        <f>-1*IF(V$50&lt;='Inputs and Model Assumptions'!$D$5,'Inputs and Model Assumptions'!$K$26/12,0)</f>
        <v>-6000</v>
      </c>
      <c r="W52" s="158">
        <f>-1*IF(W$50&lt;='Inputs and Model Assumptions'!$D$5,'Inputs and Model Assumptions'!$K$26/12,0)</f>
        <v>-6000</v>
      </c>
      <c r="X52" s="158">
        <f>-1*IF(X$50&lt;='Inputs and Model Assumptions'!$D$5,'Inputs and Model Assumptions'!$K$26/12,0)</f>
        <v>-6000</v>
      </c>
      <c r="Y52" s="158">
        <f>-1*IF(Y$50&lt;='Inputs and Model Assumptions'!$D$5,'Inputs and Model Assumptions'!$K$26/12,0)</f>
        <v>-6000</v>
      </c>
      <c r="Z52" s="158">
        <f>-1*IF(Z$50&lt;='Inputs and Model Assumptions'!$D$5,'Inputs and Model Assumptions'!$K$26/12,0)</f>
        <v>-6000</v>
      </c>
      <c r="AA52" s="158">
        <f>-1*IF(AA$50&lt;='Inputs and Model Assumptions'!$D$5,'Inputs and Model Assumptions'!$K$26/12,0)</f>
        <v>-6000</v>
      </c>
      <c r="AB52" s="158">
        <f>-1*IF(AB$50&lt;='Inputs and Model Assumptions'!$D$5,'Inputs and Model Assumptions'!$K$26/12,0)</f>
        <v>-6000</v>
      </c>
      <c r="AC52" s="158">
        <f>-1*IF(AC$50&lt;='Inputs and Model Assumptions'!$D$5,'Inputs and Model Assumptions'!$K$26/12,0)</f>
        <v>-6000</v>
      </c>
      <c r="AD52" s="158">
        <f>-1*IF(AD$50&lt;='Inputs and Model Assumptions'!$D$5,'Inputs and Model Assumptions'!$K$26/12,0)</f>
        <v>-6000</v>
      </c>
      <c r="AE52" s="158">
        <f>-1*IF(AE$50&lt;='Inputs and Model Assumptions'!$D$5,'Inputs and Model Assumptions'!$K$26/12,0)</f>
        <v>-6000</v>
      </c>
      <c r="AF52" s="158">
        <f>-1*IF(AF$50&lt;='Inputs and Model Assumptions'!$D$5,'Inputs and Model Assumptions'!$K$26/12,0)</f>
        <v>-6000</v>
      </c>
      <c r="AG52" s="158">
        <f>-1*IF(AG$50&lt;='Inputs and Model Assumptions'!$D$5,'Inputs and Model Assumptions'!$K$26/12,0)</f>
        <v>-6000</v>
      </c>
      <c r="AH52" s="158">
        <f>-1*IF(AH$50&lt;='Inputs and Model Assumptions'!$D$5,'Inputs and Model Assumptions'!$K$26/12,0)</f>
        <v>-6000</v>
      </c>
      <c r="AI52" s="158">
        <f>-1*IF(AI$50&lt;='Inputs and Model Assumptions'!$D$5,'Inputs and Model Assumptions'!$K$26/12,0)</f>
        <v>-6000</v>
      </c>
      <c r="AJ52" s="158">
        <f>-1*IF(AJ$50&lt;='Inputs and Model Assumptions'!$D$5,'Inputs and Model Assumptions'!$K$26/12,0)</f>
        <v>-6000</v>
      </c>
      <c r="AK52" s="158">
        <f>-1*IF(AK$50&lt;='Inputs and Model Assumptions'!$D$5,'Inputs and Model Assumptions'!$K$26/12,0)</f>
        <v>-6000</v>
      </c>
      <c r="AL52" s="158">
        <f>-1*IF(AL$50&lt;='Inputs and Model Assumptions'!$D$5,'Inputs and Model Assumptions'!$K$26/12,0)</f>
        <v>-6000</v>
      </c>
      <c r="AM52" s="158">
        <f>-1*IF(AM$50&lt;='Inputs and Model Assumptions'!$D$5,'Inputs and Model Assumptions'!$K$26/12,0)</f>
        <v>-6000</v>
      </c>
      <c r="AN52" s="158">
        <f>-1*IF(AN$50&lt;='Inputs and Model Assumptions'!$D$5,'Inputs and Model Assumptions'!$K$26/12,0)</f>
        <v>-6000</v>
      </c>
      <c r="AO52" s="158">
        <f>-1*IF(AO$50&lt;='Inputs and Model Assumptions'!$D$5,'Inputs and Model Assumptions'!$K$26/12,0)</f>
        <v>-6000</v>
      </c>
      <c r="AP52" s="158">
        <f>-1*IF(AP$50&lt;='Inputs and Model Assumptions'!$D$5,'Inputs and Model Assumptions'!$K$26/12,0)</f>
        <v>-6000</v>
      </c>
      <c r="AQ52" s="158">
        <f>-1*IF(AQ$50&lt;='Inputs and Model Assumptions'!$D$5,'Inputs and Model Assumptions'!$K$26/12,0)</f>
        <v>-6000</v>
      </c>
      <c r="AR52" s="158">
        <f>-1*IF(AR$50&lt;='Inputs and Model Assumptions'!$D$5,'Inputs and Model Assumptions'!$K$26/12,0)</f>
        <v>-6000</v>
      </c>
      <c r="AS52" s="158">
        <f>-1*IF(AS$50&lt;='Inputs and Model Assumptions'!$D$5,'Inputs and Model Assumptions'!$K$26/12,0)</f>
        <v>-6000</v>
      </c>
      <c r="AT52" s="158">
        <f>-1*IF(AT$50&lt;='Inputs and Model Assumptions'!$D$5,'Inputs and Model Assumptions'!$K$26/12,0)</f>
        <v>-6000</v>
      </c>
      <c r="AU52" s="158">
        <f>-1*IF(AU$50&lt;='Inputs and Model Assumptions'!$D$5,'Inputs and Model Assumptions'!$K$26/12,0)</f>
        <v>-6000</v>
      </c>
      <c r="AV52" s="158">
        <f>-1*IF(AV$50&lt;='Inputs and Model Assumptions'!$D$5,'Inputs and Model Assumptions'!$K$26/12,0)</f>
        <v>-6000</v>
      </c>
      <c r="AW52" s="158">
        <f>-1*IF(AW$50&lt;='Inputs and Model Assumptions'!$D$5,'Inputs and Model Assumptions'!$K$26/12,0)</f>
        <v>-6000</v>
      </c>
      <c r="AX52" s="158">
        <f>-1*IF(AX$50&lt;='Inputs and Model Assumptions'!$D$5,'Inputs and Model Assumptions'!$K$26/12,0)</f>
        <v>-6000</v>
      </c>
      <c r="AY52" s="158">
        <f>-1*IF(AY$50&lt;='Inputs and Model Assumptions'!$D$5,'Inputs and Model Assumptions'!$K$26/12,0)</f>
        <v>-6000</v>
      </c>
      <c r="AZ52" s="158">
        <f>-1*IF(AZ$50&lt;='Inputs and Model Assumptions'!$D$5,'Inputs and Model Assumptions'!$K$26/12,0)</f>
        <v>-6000</v>
      </c>
      <c r="BA52" s="158">
        <f>-1*IF(BA$50&lt;='Inputs and Model Assumptions'!$D$5,'Inputs and Model Assumptions'!$K$26/12,0)</f>
        <v>-6000</v>
      </c>
      <c r="BB52" s="158">
        <f>-1*IF(BB$50&lt;='Inputs and Model Assumptions'!$D$5,'Inputs and Model Assumptions'!$K$26/12,0)</f>
        <v>-6000</v>
      </c>
      <c r="BC52" s="158">
        <f>-1*IF(BC$50&lt;='Inputs and Model Assumptions'!$D$5,'Inputs and Model Assumptions'!$K$26/12,0)</f>
        <v>-6000</v>
      </c>
      <c r="BD52" s="158">
        <f>-1*IF(BD$50&lt;='Inputs and Model Assumptions'!$D$5,'Inputs and Model Assumptions'!$K$26/12,0)</f>
        <v>-6000</v>
      </c>
      <c r="BE52" s="158">
        <f>-1*IF(BE$50&lt;='Inputs and Model Assumptions'!$D$5,'Inputs and Model Assumptions'!$K$26/12,0)</f>
        <v>-6000</v>
      </c>
      <c r="BF52" s="158">
        <f>-1*IF(BF$50&lt;='Inputs and Model Assumptions'!$D$5,'Inputs and Model Assumptions'!$K$26/12,0)</f>
        <v>-6000</v>
      </c>
      <c r="BG52" s="158">
        <f>-1*IF(BG$50&lt;='Inputs and Model Assumptions'!$D$5,'Inputs and Model Assumptions'!$K$26/12,0)</f>
        <v>-6000</v>
      </c>
      <c r="BH52" s="158">
        <f>-1*IF(BH$50&lt;='Inputs and Model Assumptions'!$D$5,'Inputs and Model Assumptions'!$K$26/12,0)</f>
        <v>-6000</v>
      </c>
      <c r="BI52" s="158">
        <f>-1*IF(BI$50&lt;='Inputs and Model Assumptions'!$D$5,'Inputs and Model Assumptions'!$K$26/12,0)</f>
        <v>-6000</v>
      </c>
      <c r="BJ52" s="158">
        <f>-1*IF(BJ$50&lt;='Inputs and Model Assumptions'!$D$5,'Inputs and Model Assumptions'!$K$26/12,0)</f>
        <v>-6000</v>
      </c>
      <c r="BK52" s="158">
        <f>-1*IF(BK$50&lt;='Inputs and Model Assumptions'!$D$5,'Inputs and Model Assumptions'!$K$26/12,0)</f>
        <v>-6000</v>
      </c>
      <c r="BL52" s="158">
        <f>-1*IF(BL$50&lt;='Inputs and Model Assumptions'!$D$5,'Inputs and Model Assumptions'!$K$26/12,0)</f>
        <v>-6000</v>
      </c>
      <c r="BM52" s="158">
        <f>-1*IF(BM$50&lt;='Inputs and Model Assumptions'!$D$5,'Inputs and Model Assumptions'!$K$26/12,0)</f>
        <v>-6000</v>
      </c>
      <c r="BN52" s="158">
        <f>-1*IF(BN$50&lt;='Inputs and Model Assumptions'!$D$5,'Inputs and Model Assumptions'!$K$26/12,0)</f>
        <v>-6000</v>
      </c>
      <c r="BO52" s="158">
        <f>-1*IF(BO$50&lt;='Inputs and Model Assumptions'!$D$5,'Inputs and Model Assumptions'!$K$26/12,0)</f>
        <v>-6000</v>
      </c>
      <c r="BP52" s="158">
        <f>-1*IF(BP$50&lt;='Inputs and Model Assumptions'!$D$5,'Inputs and Model Assumptions'!$K$26/12,0)</f>
        <v>-6000</v>
      </c>
      <c r="BQ52" s="158">
        <f>-1*IF(BQ$50&lt;='Inputs and Model Assumptions'!$D$5,'Inputs and Model Assumptions'!$K$26/12,0)</f>
        <v>-6000</v>
      </c>
      <c r="BR52" s="158">
        <f>-1*IF(BR$50&lt;='Inputs and Model Assumptions'!$D$5,'Inputs and Model Assumptions'!$K$26/12,0)</f>
        <v>-6000</v>
      </c>
      <c r="BS52" s="158">
        <f>-1*IF(BS$50&lt;='Inputs and Model Assumptions'!$D$5,'Inputs and Model Assumptions'!$K$26/12,0)</f>
        <v>-6000</v>
      </c>
      <c r="BT52" s="158">
        <f>-1*IF(BT$50&lt;='Inputs and Model Assumptions'!$D$5,'Inputs and Model Assumptions'!$K$26/12,0)</f>
        <v>-6000</v>
      </c>
      <c r="BU52" s="158">
        <f>-1*IF(BU$50&lt;='Inputs and Model Assumptions'!$D$5,'Inputs and Model Assumptions'!$K$26/12,0)</f>
        <v>-6000</v>
      </c>
      <c r="BV52" s="158">
        <f>-1*IF(BV$50&lt;='Inputs and Model Assumptions'!$D$5,'Inputs and Model Assumptions'!$K$26/12,0)</f>
        <v>-6000</v>
      </c>
      <c r="BW52" s="158">
        <f>-1*IF(BW$50&lt;='Inputs and Model Assumptions'!$D$5,'Inputs and Model Assumptions'!$K$26/12,0)</f>
        <v>-6000</v>
      </c>
      <c r="BX52" s="158">
        <f>-1*IF(BX$50&lt;='Inputs and Model Assumptions'!$D$5,'Inputs and Model Assumptions'!$K$26/12,0)</f>
        <v>-6000</v>
      </c>
      <c r="BY52" s="158">
        <f>-1*IF(BY$50&lt;='Inputs and Model Assumptions'!$D$5,'Inputs and Model Assumptions'!$K$26/12,0)</f>
        <v>-6000</v>
      </c>
      <c r="BZ52" s="158">
        <f>-1*IF(BZ$50&lt;='Inputs and Model Assumptions'!$D$5,'Inputs and Model Assumptions'!$K$26/12,0)</f>
        <v>-6000</v>
      </c>
      <c r="CA52" s="158">
        <f>-1*IF(CA$50&lt;='Inputs and Model Assumptions'!$D$5,'Inputs and Model Assumptions'!$K$26/12,0)</f>
        <v>-6000</v>
      </c>
      <c r="CB52" s="158">
        <f>-1*IF(CB$50&lt;='Inputs and Model Assumptions'!$D$5,'Inputs and Model Assumptions'!$K$26/12,0)</f>
        <v>-6000</v>
      </c>
      <c r="CC52" s="158">
        <f>-1*IF(CC$50&lt;='Inputs and Model Assumptions'!$D$5,'Inputs and Model Assumptions'!$K$26/12,0)</f>
        <v>-6000</v>
      </c>
      <c r="CD52" s="158">
        <f>-1*IF(CD$50&lt;='Inputs and Model Assumptions'!$D$5,'Inputs and Model Assumptions'!$K$26/12,0)</f>
        <v>-6000</v>
      </c>
      <c r="CE52" s="158">
        <f>-1*IF(CE$50&lt;='Inputs and Model Assumptions'!$D$5,'Inputs and Model Assumptions'!$K$26/12,0)</f>
        <v>-6000</v>
      </c>
      <c r="CF52" s="158">
        <f>-1*IF(CF$50&lt;='Inputs and Model Assumptions'!$D$5,'Inputs and Model Assumptions'!$K$26/12,0)</f>
        <v>-6000</v>
      </c>
      <c r="CG52" s="158">
        <f>-1*IF(CG$50&lt;='Inputs and Model Assumptions'!$D$5,'Inputs and Model Assumptions'!$K$26/12,0)</f>
        <v>-6000</v>
      </c>
      <c r="CH52" s="158">
        <f>-1*IF(CH$50&lt;='Inputs and Model Assumptions'!$D$5,'Inputs and Model Assumptions'!$K$26/12,0)</f>
        <v>-6000</v>
      </c>
      <c r="CI52" s="158">
        <f>-1*IF(CI$50&lt;='Inputs and Model Assumptions'!$D$5,'Inputs and Model Assumptions'!$K$26/12,0)</f>
        <v>-6000</v>
      </c>
      <c r="CJ52" s="158">
        <f>-1*IF(CJ$50&lt;='Inputs and Model Assumptions'!$D$5,'Inputs and Model Assumptions'!$K$26/12,0)</f>
        <v>-6000</v>
      </c>
      <c r="CK52" s="158">
        <f>-1*IF(CK$50&lt;='Inputs and Model Assumptions'!$D$5,'Inputs and Model Assumptions'!$K$26/12,0)</f>
        <v>-6000</v>
      </c>
      <c r="CL52" s="158">
        <f>-1*IF(CL$50&lt;='Inputs and Model Assumptions'!$D$5,'Inputs and Model Assumptions'!$K$26/12,0)</f>
        <v>-6000</v>
      </c>
      <c r="CM52" s="158">
        <f>-1*IF(CM$50&lt;='Inputs and Model Assumptions'!$D$5,'Inputs and Model Assumptions'!$K$26/12,0)</f>
        <v>-6000</v>
      </c>
      <c r="CN52" s="158">
        <f>-1*IF(CN$50&lt;='Inputs and Model Assumptions'!$D$5,'Inputs and Model Assumptions'!$K$26/12,0)</f>
        <v>-6000</v>
      </c>
      <c r="CO52" s="158">
        <f>-1*IF(CO$50&lt;='Inputs and Model Assumptions'!$D$5,'Inputs and Model Assumptions'!$K$26/12,0)</f>
        <v>-6000</v>
      </c>
      <c r="CP52" s="158">
        <f>-1*IF(CP$50&lt;='Inputs and Model Assumptions'!$D$5,'Inputs and Model Assumptions'!$K$26/12,0)</f>
        <v>-6000</v>
      </c>
      <c r="CQ52" s="158">
        <f>-1*IF(CQ$50&lt;='Inputs and Model Assumptions'!$D$5,'Inputs and Model Assumptions'!$K$26/12,0)</f>
        <v>-6000</v>
      </c>
      <c r="CR52" s="158">
        <f>-1*IF(CR$50&lt;='Inputs and Model Assumptions'!$D$5,'Inputs and Model Assumptions'!$K$26/12,0)</f>
        <v>-6000</v>
      </c>
      <c r="CS52" s="158">
        <f>-1*IF(CS$50&lt;='Inputs and Model Assumptions'!$D$5,'Inputs and Model Assumptions'!$K$26/12,0)</f>
        <v>-6000</v>
      </c>
      <c r="CT52" s="158">
        <f>-1*IF(CT$50&lt;='Inputs and Model Assumptions'!$D$5,'Inputs and Model Assumptions'!$K$26/12,0)</f>
        <v>-6000</v>
      </c>
      <c r="CU52" s="158">
        <f>-1*IF(CU$50&lt;='Inputs and Model Assumptions'!$D$5,'Inputs and Model Assumptions'!$K$26/12,0)</f>
        <v>-6000</v>
      </c>
      <c r="CV52" s="158">
        <f>-1*IF(CV$50&lt;='Inputs and Model Assumptions'!$D$5,'Inputs and Model Assumptions'!$K$26/12,0)</f>
        <v>-6000</v>
      </c>
      <c r="CW52" s="158">
        <f>-1*IF(CW$50&lt;='Inputs and Model Assumptions'!$D$5,'Inputs and Model Assumptions'!$K$26/12,0)</f>
        <v>-6000</v>
      </c>
      <c r="CX52" s="158">
        <f>-1*IF(CX$50&lt;='Inputs and Model Assumptions'!$D$5,'Inputs and Model Assumptions'!$K$26/12,0)</f>
        <v>-6000</v>
      </c>
      <c r="CY52" s="158">
        <f>-1*IF(CY$50&lt;='Inputs and Model Assumptions'!$D$5,'Inputs and Model Assumptions'!$K$26/12,0)</f>
        <v>-6000</v>
      </c>
      <c r="CZ52" s="158">
        <f>-1*IF(CZ$50&lt;='Inputs and Model Assumptions'!$D$5,'Inputs and Model Assumptions'!$K$26/12,0)</f>
        <v>-6000</v>
      </c>
      <c r="DA52" s="158">
        <f>-1*IF(DA$50&lt;='Inputs and Model Assumptions'!$D$5,'Inputs and Model Assumptions'!$K$26/12,0)</f>
        <v>-6000</v>
      </c>
      <c r="DB52" s="158">
        <f>-1*IF(DB$50&lt;='Inputs and Model Assumptions'!$D$5,'Inputs and Model Assumptions'!$K$26/12,0)</f>
        <v>-6000</v>
      </c>
      <c r="DC52" s="158">
        <f>-1*IF(DC$50&lt;='Inputs and Model Assumptions'!$D$5,'Inputs and Model Assumptions'!$K$26/12,0)</f>
        <v>-6000</v>
      </c>
      <c r="DD52" s="158">
        <f>-1*IF(DD$50&lt;='Inputs and Model Assumptions'!$D$5,'Inputs and Model Assumptions'!$K$26/12,0)</f>
        <v>-6000</v>
      </c>
      <c r="DE52" s="158">
        <f>-1*IF(DE$50&lt;='Inputs and Model Assumptions'!$D$5,'Inputs and Model Assumptions'!$K$26/12,0)</f>
        <v>-6000</v>
      </c>
      <c r="DF52" s="158">
        <f>-1*IF(DF$50&lt;='Inputs and Model Assumptions'!$D$5,'Inputs and Model Assumptions'!$K$26/12,0)</f>
        <v>-6000</v>
      </c>
      <c r="DG52" s="158">
        <f>-1*IF(DG$50&lt;='Inputs and Model Assumptions'!$D$5,'Inputs and Model Assumptions'!$K$26/12,0)</f>
        <v>-6000</v>
      </c>
      <c r="DH52" s="158">
        <f>-1*IF(DH$50&lt;='Inputs and Model Assumptions'!$D$5,'Inputs and Model Assumptions'!$K$26/12,0)</f>
        <v>-6000</v>
      </c>
      <c r="DI52" s="158">
        <f>-1*IF(DI$50&lt;='Inputs and Model Assumptions'!$D$5,'Inputs and Model Assumptions'!$K$26/12,0)</f>
        <v>-6000</v>
      </c>
      <c r="DJ52" s="158">
        <f>-1*IF(DJ$50&lt;='Inputs and Model Assumptions'!$D$5,'Inputs and Model Assumptions'!$K$26/12,0)</f>
        <v>-6000</v>
      </c>
      <c r="DK52" s="158">
        <f>-1*IF(DK$50&lt;='Inputs and Model Assumptions'!$D$5,'Inputs and Model Assumptions'!$K$26/12,0)</f>
        <v>0</v>
      </c>
      <c r="DL52" s="158">
        <f>-1*IF(DL$50&lt;='Inputs and Model Assumptions'!$D$5,'Inputs and Model Assumptions'!$K$26/12,0)</f>
        <v>0</v>
      </c>
      <c r="DM52" s="158">
        <f>-1*IF(DM$50&lt;='Inputs and Model Assumptions'!$D$5,'Inputs and Model Assumptions'!$K$26/12,0)</f>
        <v>0</v>
      </c>
      <c r="DN52" s="158">
        <f>-1*IF(DN$50&lt;='Inputs and Model Assumptions'!$D$5,'Inputs and Model Assumptions'!$K$26/12,0)</f>
        <v>0</v>
      </c>
      <c r="DO52" s="158">
        <f>-1*IF(DO$50&lt;='Inputs and Model Assumptions'!$D$5,'Inputs and Model Assumptions'!$K$26/12,0)</f>
        <v>0</v>
      </c>
      <c r="DP52" s="158">
        <f>-1*IF(DP$50&lt;='Inputs and Model Assumptions'!$D$5,'Inputs and Model Assumptions'!$K$26/12,0)</f>
        <v>0</v>
      </c>
      <c r="DQ52" s="158">
        <f>-1*IF(DQ$50&lt;='Inputs and Model Assumptions'!$D$5,'Inputs and Model Assumptions'!$K$26/12,0)</f>
        <v>0</v>
      </c>
      <c r="DR52" s="158">
        <f>-1*IF(DR$50&lt;='Inputs and Model Assumptions'!$D$5,'Inputs and Model Assumptions'!$K$26/12,0)</f>
        <v>0</v>
      </c>
      <c r="DS52" s="158">
        <f>-1*IF(DS$50&lt;='Inputs and Model Assumptions'!$D$5,'Inputs and Model Assumptions'!$K$26/12,0)</f>
        <v>0</v>
      </c>
      <c r="DT52" s="159">
        <f>-1*IF(DT$50&lt;='Inputs and Model Assumptions'!$D$5,'Inputs and Model Assumptions'!$K$26/12,0)</f>
        <v>0</v>
      </c>
      <c r="DU52" s="144"/>
      <c r="DV52" s="143"/>
      <c r="DW52" s="143"/>
      <c r="DX52" s="143"/>
      <c r="DY52" s="143"/>
      <c r="DZ52" s="143"/>
      <c r="EA52" s="143"/>
      <c r="EB52" s="143"/>
      <c r="EC52" s="143"/>
      <c r="ED52" s="143"/>
      <c r="EE52" s="143"/>
      <c r="EF52" s="143"/>
      <c r="EG52" s="143"/>
      <c r="EH52" s="143"/>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row>
    <row r="53" spans="1:166" s="141" customFormat="1" ht="15.5" customHeight="1" x14ac:dyDescent="0.2">
      <c r="A53" s="408"/>
      <c r="B53" s="72" t="s">
        <v>48</v>
      </c>
      <c r="C53" s="157">
        <f t="shared" si="122"/>
        <v>-1320000</v>
      </c>
      <c r="D53" s="103">
        <v>0</v>
      </c>
      <c r="E53" s="158">
        <f>-1*IF(E$6&lt;='Inputs and Model Assumptions'!$D$5,'Inputs and Model Assumptions'!$K$24/12,0)</f>
        <v>-12000</v>
      </c>
      <c r="F53" s="158">
        <f>-1*IF(F$6&lt;='Inputs and Model Assumptions'!$D$5,'Inputs and Model Assumptions'!$K$24/12,0)</f>
        <v>-12000</v>
      </c>
      <c r="G53" s="158">
        <f>-1*IF(G$6&lt;='Inputs and Model Assumptions'!$D$5,'Inputs and Model Assumptions'!$K$24/12,0)</f>
        <v>-12000</v>
      </c>
      <c r="H53" s="158">
        <f>-1*IF(H$6&lt;='Inputs and Model Assumptions'!$D$5,'Inputs and Model Assumptions'!$K$24/12,0)</f>
        <v>-12000</v>
      </c>
      <c r="I53" s="158">
        <f>-1*IF(I$6&lt;='Inputs and Model Assumptions'!$D$5,'Inputs and Model Assumptions'!$K$24/12,0)</f>
        <v>-12000</v>
      </c>
      <c r="J53" s="158">
        <f>-1*IF(J$6&lt;='Inputs and Model Assumptions'!$D$5,'Inputs and Model Assumptions'!$K$24/12,0)</f>
        <v>-12000</v>
      </c>
      <c r="K53" s="158">
        <f>-1*IF(K$6&lt;='Inputs and Model Assumptions'!$D$5,'Inputs and Model Assumptions'!$K$24/12,0)</f>
        <v>-12000</v>
      </c>
      <c r="L53" s="158">
        <f>-1*IF(L$6&lt;='Inputs and Model Assumptions'!$D$5,'Inputs and Model Assumptions'!$K$24/12,0)</f>
        <v>-12000</v>
      </c>
      <c r="M53" s="158">
        <f>-1*IF(M$6&lt;='Inputs and Model Assumptions'!$D$5,'Inputs and Model Assumptions'!$K$24/12,0)</f>
        <v>-12000</v>
      </c>
      <c r="N53" s="158">
        <f>-1*IF(N$6&lt;='Inputs and Model Assumptions'!$D$5,'Inputs and Model Assumptions'!$K$24/12,0)</f>
        <v>-12000</v>
      </c>
      <c r="O53" s="158">
        <f>-1*IF(O$6&lt;='Inputs and Model Assumptions'!$D$5,'Inputs and Model Assumptions'!$K$24/12,0)</f>
        <v>-12000</v>
      </c>
      <c r="P53" s="158">
        <f>-1*IF(P$6&lt;='Inputs and Model Assumptions'!$D$5,'Inputs and Model Assumptions'!$K$24/12,0)</f>
        <v>-12000</v>
      </c>
      <c r="Q53" s="158">
        <f>-1*IF(Q$6&lt;='Inputs and Model Assumptions'!$D$5,'Inputs and Model Assumptions'!$K$24/12,0)</f>
        <v>-12000</v>
      </c>
      <c r="R53" s="158">
        <f>-1*IF(R$6&lt;='Inputs and Model Assumptions'!$D$5,'Inputs and Model Assumptions'!$K$24/12,0)</f>
        <v>-12000</v>
      </c>
      <c r="S53" s="158">
        <f>-1*IF(S$6&lt;='Inputs and Model Assumptions'!$D$5,'Inputs and Model Assumptions'!$K$24/12,0)</f>
        <v>-12000</v>
      </c>
      <c r="T53" s="158">
        <f>-1*IF(T$6&lt;='Inputs and Model Assumptions'!$D$5,'Inputs and Model Assumptions'!$K$24/12,0)</f>
        <v>-12000</v>
      </c>
      <c r="U53" s="158">
        <f>-1*IF(U$6&lt;='Inputs and Model Assumptions'!$D$5,'Inputs and Model Assumptions'!$K$24/12,0)</f>
        <v>-12000</v>
      </c>
      <c r="V53" s="158">
        <f>-1*IF(V$6&lt;='Inputs and Model Assumptions'!$D$5,'Inputs and Model Assumptions'!$K$24/12,0)</f>
        <v>-12000</v>
      </c>
      <c r="W53" s="158">
        <f>-1*IF(W$6&lt;='Inputs and Model Assumptions'!$D$5,'Inputs and Model Assumptions'!$K$24/12,0)</f>
        <v>-12000</v>
      </c>
      <c r="X53" s="158">
        <f>-1*IF(X$6&lt;='Inputs and Model Assumptions'!$D$5,'Inputs and Model Assumptions'!$K$24/12,0)</f>
        <v>-12000</v>
      </c>
      <c r="Y53" s="158">
        <f>-1*IF(Y$6&lt;='Inputs and Model Assumptions'!$D$5,'Inputs and Model Assumptions'!$K$24/12,0)</f>
        <v>-12000</v>
      </c>
      <c r="Z53" s="158">
        <f>-1*IF(Z$6&lt;='Inputs and Model Assumptions'!$D$5,'Inputs and Model Assumptions'!$K$24/12,0)</f>
        <v>-12000</v>
      </c>
      <c r="AA53" s="158">
        <f>-1*IF(AA$6&lt;='Inputs and Model Assumptions'!$D$5,'Inputs and Model Assumptions'!$K$24/12,0)</f>
        <v>-12000</v>
      </c>
      <c r="AB53" s="158">
        <f>-1*IF(AB$6&lt;='Inputs and Model Assumptions'!$D$5,'Inputs and Model Assumptions'!$K$24/12,0)</f>
        <v>-12000</v>
      </c>
      <c r="AC53" s="158">
        <f>-1*IF(AC$6&lt;='Inputs and Model Assumptions'!$D$5,'Inputs and Model Assumptions'!$K$24/12,0)</f>
        <v>-12000</v>
      </c>
      <c r="AD53" s="158">
        <f>-1*IF(AD$6&lt;='Inputs and Model Assumptions'!$D$5,'Inputs and Model Assumptions'!$K$24/12,0)</f>
        <v>-12000</v>
      </c>
      <c r="AE53" s="158">
        <f>-1*IF(AE$6&lt;='Inputs and Model Assumptions'!$D$5,'Inputs and Model Assumptions'!$K$24/12,0)</f>
        <v>-12000</v>
      </c>
      <c r="AF53" s="158">
        <f>-1*IF(AF$6&lt;='Inputs and Model Assumptions'!$D$5,'Inputs and Model Assumptions'!$K$24/12,0)</f>
        <v>-12000</v>
      </c>
      <c r="AG53" s="158">
        <f>-1*IF(AG$6&lt;='Inputs and Model Assumptions'!$D$5,'Inputs and Model Assumptions'!$K$24/12,0)</f>
        <v>-12000</v>
      </c>
      <c r="AH53" s="158">
        <f>-1*IF(AH$6&lt;='Inputs and Model Assumptions'!$D$5,'Inputs and Model Assumptions'!$K$24/12,0)</f>
        <v>-12000</v>
      </c>
      <c r="AI53" s="158">
        <f>-1*IF(AI$6&lt;='Inputs and Model Assumptions'!$D$5,'Inputs and Model Assumptions'!$K$24/12,0)</f>
        <v>-12000</v>
      </c>
      <c r="AJ53" s="158">
        <f>-1*IF(AJ$6&lt;='Inputs and Model Assumptions'!$D$5,'Inputs and Model Assumptions'!$K$24/12,0)</f>
        <v>-12000</v>
      </c>
      <c r="AK53" s="158">
        <f>-1*IF(AK$6&lt;='Inputs and Model Assumptions'!$D$5,'Inputs and Model Assumptions'!$K$24/12,0)</f>
        <v>-12000</v>
      </c>
      <c r="AL53" s="158">
        <f>-1*IF(AL$6&lt;='Inputs and Model Assumptions'!$D$5,'Inputs and Model Assumptions'!$K$24/12,0)</f>
        <v>-12000</v>
      </c>
      <c r="AM53" s="158">
        <f>-1*IF(AM$6&lt;='Inputs and Model Assumptions'!$D$5,'Inputs and Model Assumptions'!$K$24/12,0)</f>
        <v>-12000</v>
      </c>
      <c r="AN53" s="158">
        <f>-1*IF(AN$6&lt;='Inputs and Model Assumptions'!$D$5,'Inputs and Model Assumptions'!$K$24/12,0)</f>
        <v>-12000</v>
      </c>
      <c r="AO53" s="158">
        <f>-1*IF(AO$6&lt;='Inputs and Model Assumptions'!$D$5,'Inputs and Model Assumptions'!$K$24/12,0)</f>
        <v>-12000</v>
      </c>
      <c r="AP53" s="158">
        <f>-1*IF(AP$6&lt;='Inputs and Model Assumptions'!$D$5,'Inputs and Model Assumptions'!$K$24/12,0)</f>
        <v>-12000</v>
      </c>
      <c r="AQ53" s="158">
        <f>-1*IF(AQ$6&lt;='Inputs and Model Assumptions'!$D$5,'Inputs and Model Assumptions'!$K$24/12,0)</f>
        <v>-12000</v>
      </c>
      <c r="AR53" s="158">
        <f>-1*IF(AR$6&lt;='Inputs and Model Assumptions'!$D$5,'Inputs and Model Assumptions'!$K$24/12,0)</f>
        <v>-12000</v>
      </c>
      <c r="AS53" s="158">
        <f>-1*IF(AS$6&lt;='Inputs and Model Assumptions'!$D$5,'Inputs and Model Assumptions'!$K$24/12,0)</f>
        <v>-12000</v>
      </c>
      <c r="AT53" s="158">
        <f>-1*IF(AT$6&lt;='Inputs and Model Assumptions'!$D$5,'Inputs and Model Assumptions'!$K$24/12,0)</f>
        <v>-12000</v>
      </c>
      <c r="AU53" s="158">
        <f>-1*IF(AU$6&lt;='Inputs and Model Assumptions'!$D$5,'Inputs and Model Assumptions'!$K$24/12,0)</f>
        <v>-12000</v>
      </c>
      <c r="AV53" s="158">
        <f>-1*IF(AV$6&lt;='Inputs and Model Assumptions'!$D$5,'Inputs and Model Assumptions'!$K$24/12,0)</f>
        <v>-12000</v>
      </c>
      <c r="AW53" s="158">
        <f>-1*IF(AW$6&lt;='Inputs and Model Assumptions'!$D$5,'Inputs and Model Assumptions'!$K$24/12,0)</f>
        <v>-12000</v>
      </c>
      <c r="AX53" s="158">
        <f>-1*IF(AX$6&lt;='Inputs and Model Assumptions'!$D$5,'Inputs and Model Assumptions'!$K$24/12,0)</f>
        <v>-12000</v>
      </c>
      <c r="AY53" s="158">
        <f>-1*IF(AY$6&lt;='Inputs and Model Assumptions'!$D$5,'Inputs and Model Assumptions'!$K$24/12,0)</f>
        <v>-12000</v>
      </c>
      <c r="AZ53" s="158">
        <f>-1*IF(AZ$6&lt;='Inputs and Model Assumptions'!$D$5,'Inputs and Model Assumptions'!$K$24/12,0)</f>
        <v>-12000</v>
      </c>
      <c r="BA53" s="158">
        <f>-1*IF(BA$6&lt;='Inputs and Model Assumptions'!$D$5,'Inputs and Model Assumptions'!$K$24/12,0)</f>
        <v>-12000</v>
      </c>
      <c r="BB53" s="158">
        <f>-1*IF(BB$6&lt;='Inputs and Model Assumptions'!$D$5,'Inputs and Model Assumptions'!$K$24/12,0)</f>
        <v>-12000</v>
      </c>
      <c r="BC53" s="158">
        <f>-1*IF(BC$6&lt;='Inputs and Model Assumptions'!$D$5,'Inputs and Model Assumptions'!$K$24/12,0)</f>
        <v>-12000</v>
      </c>
      <c r="BD53" s="158">
        <f>-1*IF(BD$6&lt;='Inputs and Model Assumptions'!$D$5,'Inputs and Model Assumptions'!$K$24/12,0)</f>
        <v>-12000</v>
      </c>
      <c r="BE53" s="158">
        <f>-1*IF(BE$6&lt;='Inputs and Model Assumptions'!$D$5,'Inputs and Model Assumptions'!$K$24/12,0)</f>
        <v>-12000</v>
      </c>
      <c r="BF53" s="158">
        <f>-1*IF(BF$6&lt;='Inputs and Model Assumptions'!$D$5,'Inputs and Model Assumptions'!$K$24/12,0)</f>
        <v>-12000</v>
      </c>
      <c r="BG53" s="158">
        <f>-1*IF(BG$6&lt;='Inputs and Model Assumptions'!$D$5,'Inputs and Model Assumptions'!$K$24/12,0)</f>
        <v>-12000</v>
      </c>
      <c r="BH53" s="158">
        <f>-1*IF(BH$6&lt;='Inputs and Model Assumptions'!$D$5,'Inputs and Model Assumptions'!$K$24/12,0)</f>
        <v>-12000</v>
      </c>
      <c r="BI53" s="158">
        <f>-1*IF(BI$6&lt;='Inputs and Model Assumptions'!$D$5,'Inputs and Model Assumptions'!$K$24/12,0)</f>
        <v>-12000</v>
      </c>
      <c r="BJ53" s="158">
        <f>-1*IF(BJ$6&lt;='Inputs and Model Assumptions'!$D$5,'Inputs and Model Assumptions'!$K$24/12,0)</f>
        <v>-12000</v>
      </c>
      <c r="BK53" s="158">
        <f>-1*IF(BK$6&lt;='Inputs and Model Assumptions'!$D$5,'Inputs and Model Assumptions'!$K$24/12,0)</f>
        <v>-12000</v>
      </c>
      <c r="BL53" s="158">
        <f>-1*IF(BL$6&lt;='Inputs and Model Assumptions'!$D$5,'Inputs and Model Assumptions'!$K$24/12,0)</f>
        <v>-12000</v>
      </c>
      <c r="BM53" s="158">
        <f>-1*IF(BM$6&lt;='Inputs and Model Assumptions'!$D$5,'Inputs and Model Assumptions'!$K$24/12,0)</f>
        <v>-12000</v>
      </c>
      <c r="BN53" s="158">
        <f>-1*IF(BN$6&lt;='Inputs and Model Assumptions'!$D$5,'Inputs and Model Assumptions'!$K$24/12,0)</f>
        <v>-12000</v>
      </c>
      <c r="BO53" s="158">
        <f>-1*IF(BO$6&lt;='Inputs and Model Assumptions'!$D$5,'Inputs and Model Assumptions'!$K$24/12,0)</f>
        <v>-12000</v>
      </c>
      <c r="BP53" s="158">
        <f>-1*IF(BP$6&lt;='Inputs and Model Assumptions'!$D$5,'Inputs and Model Assumptions'!$K$24/12,0)</f>
        <v>-12000</v>
      </c>
      <c r="BQ53" s="158">
        <f>-1*IF(BQ$6&lt;='Inputs and Model Assumptions'!$D$5,'Inputs and Model Assumptions'!$K$24/12,0)</f>
        <v>-12000</v>
      </c>
      <c r="BR53" s="158">
        <f>-1*IF(BR$6&lt;='Inputs and Model Assumptions'!$D$5,'Inputs and Model Assumptions'!$K$24/12,0)</f>
        <v>-12000</v>
      </c>
      <c r="BS53" s="158">
        <f>-1*IF(BS$6&lt;='Inputs and Model Assumptions'!$D$5,'Inputs and Model Assumptions'!$K$24/12,0)</f>
        <v>-12000</v>
      </c>
      <c r="BT53" s="158">
        <f>-1*IF(BT$6&lt;='Inputs and Model Assumptions'!$D$5,'Inputs and Model Assumptions'!$K$24/12,0)</f>
        <v>-12000</v>
      </c>
      <c r="BU53" s="158">
        <f>-1*IF(BU$6&lt;='Inputs and Model Assumptions'!$D$5,'Inputs and Model Assumptions'!$K$24/12,0)</f>
        <v>-12000</v>
      </c>
      <c r="BV53" s="158">
        <f>-1*IF(BV$6&lt;='Inputs and Model Assumptions'!$D$5,'Inputs and Model Assumptions'!$K$24/12,0)</f>
        <v>-12000</v>
      </c>
      <c r="BW53" s="158">
        <f>-1*IF(BW$6&lt;='Inputs and Model Assumptions'!$D$5,'Inputs and Model Assumptions'!$K$24/12,0)</f>
        <v>-12000</v>
      </c>
      <c r="BX53" s="158">
        <f>-1*IF(BX$6&lt;='Inputs and Model Assumptions'!$D$5,'Inputs and Model Assumptions'!$K$24/12,0)</f>
        <v>-12000</v>
      </c>
      <c r="BY53" s="158">
        <f>-1*IF(BY$6&lt;='Inputs and Model Assumptions'!$D$5,'Inputs and Model Assumptions'!$K$24/12,0)</f>
        <v>-12000</v>
      </c>
      <c r="BZ53" s="158">
        <f>-1*IF(BZ$6&lt;='Inputs and Model Assumptions'!$D$5,'Inputs and Model Assumptions'!$K$24/12,0)</f>
        <v>-12000</v>
      </c>
      <c r="CA53" s="158">
        <f>-1*IF(CA$6&lt;='Inputs and Model Assumptions'!$D$5,'Inputs and Model Assumptions'!$K$24/12,0)</f>
        <v>-12000</v>
      </c>
      <c r="CB53" s="158">
        <f>-1*IF(CB$6&lt;='Inputs and Model Assumptions'!$D$5,'Inputs and Model Assumptions'!$K$24/12,0)</f>
        <v>-12000</v>
      </c>
      <c r="CC53" s="158">
        <f>-1*IF(CC$6&lt;='Inputs and Model Assumptions'!$D$5,'Inputs and Model Assumptions'!$K$24/12,0)</f>
        <v>-12000</v>
      </c>
      <c r="CD53" s="158">
        <f>-1*IF(CD$6&lt;='Inputs and Model Assumptions'!$D$5,'Inputs and Model Assumptions'!$K$24/12,0)</f>
        <v>-12000</v>
      </c>
      <c r="CE53" s="158">
        <f>-1*IF(CE$6&lt;='Inputs and Model Assumptions'!$D$5,'Inputs and Model Assumptions'!$K$24/12,0)</f>
        <v>-12000</v>
      </c>
      <c r="CF53" s="158">
        <f>-1*IF(CF$6&lt;='Inputs and Model Assumptions'!$D$5,'Inputs and Model Assumptions'!$K$24/12,0)</f>
        <v>-12000</v>
      </c>
      <c r="CG53" s="158">
        <f>-1*IF(CG$6&lt;='Inputs and Model Assumptions'!$D$5,'Inputs and Model Assumptions'!$K$24/12,0)</f>
        <v>-12000</v>
      </c>
      <c r="CH53" s="158">
        <f>-1*IF(CH$6&lt;='Inputs and Model Assumptions'!$D$5,'Inputs and Model Assumptions'!$K$24/12,0)</f>
        <v>-12000</v>
      </c>
      <c r="CI53" s="158">
        <f>-1*IF(CI$6&lt;='Inputs and Model Assumptions'!$D$5,'Inputs and Model Assumptions'!$K$24/12,0)</f>
        <v>-12000</v>
      </c>
      <c r="CJ53" s="158">
        <f>-1*IF(CJ$6&lt;='Inputs and Model Assumptions'!$D$5,'Inputs and Model Assumptions'!$K$24/12,0)</f>
        <v>-12000</v>
      </c>
      <c r="CK53" s="158">
        <f>-1*IF(CK$6&lt;='Inputs and Model Assumptions'!$D$5,'Inputs and Model Assumptions'!$K$24/12,0)</f>
        <v>-12000</v>
      </c>
      <c r="CL53" s="158">
        <f>-1*IF(CL$6&lt;='Inputs and Model Assumptions'!$D$5,'Inputs and Model Assumptions'!$K$24/12,0)</f>
        <v>-12000</v>
      </c>
      <c r="CM53" s="158">
        <f>-1*IF(CM$6&lt;='Inputs and Model Assumptions'!$D$5,'Inputs and Model Assumptions'!$K$24/12,0)</f>
        <v>-12000</v>
      </c>
      <c r="CN53" s="158">
        <f>-1*IF(CN$6&lt;='Inputs and Model Assumptions'!$D$5,'Inputs and Model Assumptions'!$K$24/12,0)</f>
        <v>-12000</v>
      </c>
      <c r="CO53" s="158">
        <f>-1*IF(CO$6&lt;='Inputs and Model Assumptions'!$D$5,'Inputs and Model Assumptions'!$K$24/12,0)</f>
        <v>-12000</v>
      </c>
      <c r="CP53" s="158">
        <f>-1*IF(CP$6&lt;='Inputs and Model Assumptions'!$D$5,'Inputs and Model Assumptions'!$K$24/12,0)</f>
        <v>-12000</v>
      </c>
      <c r="CQ53" s="158">
        <f>-1*IF(CQ$6&lt;='Inputs and Model Assumptions'!$D$5,'Inputs and Model Assumptions'!$K$24/12,0)</f>
        <v>-12000</v>
      </c>
      <c r="CR53" s="158">
        <f>-1*IF(CR$6&lt;='Inputs and Model Assumptions'!$D$5,'Inputs and Model Assumptions'!$K$24/12,0)</f>
        <v>-12000</v>
      </c>
      <c r="CS53" s="158">
        <f>-1*IF(CS$6&lt;='Inputs and Model Assumptions'!$D$5,'Inputs and Model Assumptions'!$K$24/12,0)</f>
        <v>-12000</v>
      </c>
      <c r="CT53" s="158">
        <f>-1*IF(CT$6&lt;='Inputs and Model Assumptions'!$D$5,'Inputs and Model Assumptions'!$K$24/12,0)</f>
        <v>-12000</v>
      </c>
      <c r="CU53" s="158">
        <f>-1*IF(CU$6&lt;='Inputs and Model Assumptions'!$D$5,'Inputs and Model Assumptions'!$K$24/12,0)</f>
        <v>-12000</v>
      </c>
      <c r="CV53" s="158">
        <f>-1*IF(CV$6&lt;='Inputs and Model Assumptions'!$D$5,'Inputs and Model Assumptions'!$K$24/12,0)</f>
        <v>-12000</v>
      </c>
      <c r="CW53" s="158">
        <f>-1*IF(CW$6&lt;='Inputs and Model Assumptions'!$D$5,'Inputs and Model Assumptions'!$K$24/12,0)</f>
        <v>-12000</v>
      </c>
      <c r="CX53" s="158">
        <f>-1*IF(CX$6&lt;='Inputs and Model Assumptions'!$D$5,'Inputs and Model Assumptions'!$K$24/12,0)</f>
        <v>-12000</v>
      </c>
      <c r="CY53" s="158">
        <f>-1*IF(CY$6&lt;='Inputs and Model Assumptions'!$D$5,'Inputs and Model Assumptions'!$K$24/12,0)</f>
        <v>-12000</v>
      </c>
      <c r="CZ53" s="158">
        <f>-1*IF(CZ$6&lt;='Inputs and Model Assumptions'!$D$5,'Inputs and Model Assumptions'!$K$24/12,0)</f>
        <v>-12000</v>
      </c>
      <c r="DA53" s="158">
        <f>-1*IF(DA$6&lt;='Inputs and Model Assumptions'!$D$5,'Inputs and Model Assumptions'!$K$24/12,0)</f>
        <v>-12000</v>
      </c>
      <c r="DB53" s="158">
        <f>-1*IF(DB$6&lt;='Inputs and Model Assumptions'!$D$5,'Inputs and Model Assumptions'!$K$24/12,0)</f>
        <v>-12000</v>
      </c>
      <c r="DC53" s="158">
        <f>-1*IF(DC$6&lt;='Inputs and Model Assumptions'!$D$5,'Inputs and Model Assumptions'!$K$24/12,0)</f>
        <v>-12000</v>
      </c>
      <c r="DD53" s="158">
        <f>-1*IF(DD$6&lt;='Inputs and Model Assumptions'!$D$5,'Inputs and Model Assumptions'!$K$24/12,0)</f>
        <v>-12000</v>
      </c>
      <c r="DE53" s="158">
        <f>-1*IF(DE$6&lt;='Inputs and Model Assumptions'!$D$5,'Inputs and Model Assumptions'!$K$24/12,0)</f>
        <v>-12000</v>
      </c>
      <c r="DF53" s="158">
        <f>-1*IF(DF$6&lt;='Inputs and Model Assumptions'!$D$5,'Inputs and Model Assumptions'!$K$24/12,0)</f>
        <v>-12000</v>
      </c>
      <c r="DG53" s="158">
        <f>-1*IF(DG$6&lt;='Inputs and Model Assumptions'!$D$5,'Inputs and Model Assumptions'!$K$24/12,0)</f>
        <v>-12000</v>
      </c>
      <c r="DH53" s="158">
        <f>-1*IF(DH$6&lt;='Inputs and Model Assumptions'!$D$5,'Inputs and Model Assumptions'!$K$24/12,0)</f>
        <v>-12000</v>
      </c>
      <c r="DI53" s="158">
        <f>-1*IF(DI$6&lt;='Inputs and Model Assumptions'!$D$5,'Inputs and Model Assumptions'!$K$24/12,0)</f>
        <v>-12000</v>
      </c>
      <c r="DJ53" s="158">
        <f>-1*IF(DJ$6&lt;='Inputs and Model Assumptions'!$D$5,'Inputs and Model Assumptions'!$K$24/12,0)</f>
        <v>-12000</v>
      </c>
      <c r="DK53" s="158">
        <f>-1*IF(DK$6&lt;='Inputs and Model Assumptions'!$D$5,'Inputs and Model Assumptions'!$K$24/12,0)</f>
        <v>0</v>
      </c>
      <c r="DL53" s="158">
        <f>-1*IF(DL$6&lt;='Inputs and Model Assumptions'!$D$5,'Inputs and Model Assumptions'!$K$24/12,0)</f>
        <v>0</v>
      </c>
      <c r="DM53" s="158">
        <f>-1*IF(DM$6&lt;='Inputs and Model Assumptions'!$D$5,'Inputs and Model Assumptions'!$K$24/12,0)</f>
        <v>0</v>
      </c>
      <c r="DN53" s="158">
        <f>-1*IF(DN$6&lt;='Inputs and Model Assumptions'!$D$5,'Inputs and Model Assumptions'!$K$24/12,0)</f>
        <v>0</v>
      </c>
      <c r="DO53" s="158">
        <f>-1*IF(DO$6&lt;='Inputs and Model Assumptions'!$D$5,'Inputs and Model Assumptions'!$K$24/12,0)</f>
        <v>0</v>
      </c>
      <c r="DP53" s="158">
        <f>-1*IF(DP$6&lt;='Inputs and Model Assumptions'!$D$5,'Inputs and Model Assumptions'!$K$24/12,0)</f>
        <v>0</v>
      </c>
      <c r="DQ53" s="158">
        <f>-1*IF(DQ$6&lt;='Inputs and Model Assumptions'!$D$5,'Inputs and Model Assumptions'!$K$24/12,0)</f>
        <v>0</v>
      </c>
      <c r="DR53" s="158">
        <f>-1*IF(DR$6&lt;='Inputs and Model Assumptions'!$D$5,'Inputs and Model Assumptions'!$K$24/12,0)</f>
        <v>0</v>
      </c>
      <c r="DS53" s="158">
        <f>-1*IF(DS$6&lt;='Inputs and Model Assumptions'!$D$5,'Inputs and Model Assumptions'!$K$24/12,0)</f>
        <v>0</v>
      </c>
      <c r="DT53" s="159">
        <f>-1*IF(DT$6&lt;='Inputs and Model Assumptions'!$D$5,'Inputs and Model Assumptions'!$K$24/12,0)</f>
        <v>0</v>
      </c>
      <c r="DU53" s="144"/>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c r="FA53" s="143"/>
      <c r="FB53" s="143"/>
      <c r="FC53" s="143"/>
      <c r="FD53" s="143"/>
      <c r="FE53" s="143"/>
      <c r="FF53" s="143"/>
      <c r="FG53" s="143"/>
      <c r="FH53" s="143"/>
      <c r="FI53" s="143"/>
      <c r="FJ53" s="143"/>
    </row>
    <row r="54" spans="1:166" s="141" customFormat="1" ht="15.5" customHeight="1" x14ac:dyDescent="0.2">
      <c r="A54" s="408"/>
      <c r="B54" s="73" t="s">
        <v>22</v>
      </c>
      <c r="C54" s="157">
        <f t="shared" si="122"/>
        <v>-90000</v>
      </c>
      <c r="D54" s="103">
        <v>0</v>
      </c>
      <c r="E54" s="158">
        <f>-1*IF(E$6='Inputs and Model Assumptions'!$D$5,'Inputs and Model Assumptions'!$K$34,0)</f>
        <v>0</v>
      </c>
      <c r="F54" s="158">
        <f>-1*IF(F$6='Inputs and Model Assumptions'!$D$5,'Inputs and Model Assumptions'!$K$34,0)</f>
        <v>0</v>
      </c>
      <c r="G54" s="158">
        <f>-1*IF(G$6='Inputs and Model Assumptions'!$D$5,'Inputs and Model Assumptions'!$K$34,0)</f>
        <v>0</v>
      </c>
      <c r="H54" s="158">
        <f>-1*IF(H$6='Inputs and Model Assumptions'!$D$5,'Inputs and Model Assumptions'!$K$34,0)</f>
        <v>0</v>
      </c>
      <c r="I54" s="158">
        <f>-1*IF(I$6='Inputs and Model Assumptions'!$D$5,'Inputs and Model Assumptions'!$K$34,0)</f>
        <v>0</v>
      </c>
      <c r="J54" s="158">
        <f>-1*IF(J$6='Inputs and Model Assumptions'!$D$5,'Inputs and Model Assumptions'!$K$34,0)</f>
        <v>0</v>
      </c>
      <c r="K54" s="158">
        <f>-1*IF(K$6='Inputs and Model Assumptions'!$D$5,'Inputs and Model Assumptions'!$K$34,0)</f>
        <v>0</v>
      </c>
      <c r="L54" s="158">
        <f>-1*IF(L$6='Inputs and Model Assumptions'!$D$5,'Inputs and Model Assumptions'!$K$34,0)</f>
        <v>0</v>
      </c>
      <c r="M54" s="158">
        <f>-1*IF(M$6='Inputs and Model Assumptions'!$D$5,'Inputs and Model Assumptions'!$K$34,0)</f>
        <v>0</v>
      </c>
      <c r="N54" s="158">
        <f>-1*IF(N$6='Inputs and Model Assumptions'!$D$5,'Inputs and Model Assumptions'!$K$34,0)</f>
        <v>0</v>
      </c>
      <c r="O54" s="158">
        <f>-1*IF(O$6='Inputs and Model Assumptions'!$D$5,'Inputs and Model Assumptions'!$K$34,0)</f>
        <v>0</v>
      </c>
      <c r="P54" s="158">
        <f>-1*IF(P$6='Inputs and Model Assumptions'!$D$5,'Inputs and Model Assumptions'!$K$34,0)</f>
        <v>0</v>
      </c>
      <c r="Q54" s="158">
        <f>-1*IF(Q$6='Inputs and Model Assumptions'!$D$5,'Inputs and Model Assumptions'!$K$34,0)</f>
        <v>0</v>
      </c>
      <c r="R54" s="158">
        <f>-1*IF(R$6='Inputs and Model Assumptions'!$D$5,'Inputs and Model Assumptions'!$K$34,0)</f>
        <v>0</v>
      </c>
      <c r="S54" s="158">
        <f>-1*IF(S$6='Inputs and Model Assumptions'!$D$5,'Inputs and Model Assumptions'!$K$34,0)</f>
        <v>0</v>
      </c>
      <c r="T54" s="158">
        <f>-1*IF(T$6='Inputs and Model Assumptions'!$D$5,'Inputs and Model Assumptions'!$K$34,0)</f>
        <v>0</v>
      </c>
      <c r="U54" s="158">
        <f>-1*IF(U$6='Inputs and Model Assumptions'!$D$5,'Inputs and Model Assumptions'!$K$34,0)</f>
        <v>0</v>
      </c>
      <c r="V54" s="158">
        <f>-1*IF(V$6='Inputs and Model Assumptions'!$D$5,'Inputs and Model Assumptions'!$K$34,0)</f>
        <v>0</v>
      </c>
      <c r="W54" s="158">
        <f>-1*IF(W$6='Inputs and Model Assumptions'!$D$5,'Inputs and Model Assumptions'!$K$34,0)</f>
        <v>0</v>
      </c>
      <c r="X54" s="158">
        <f>-1*IF(X$6='Inputs and Model Assumptions'!$D$5,'Inputs and Model Assumptions'!$K$34,0)</f>
        <v>0</v>
      </c>
      <c r="Y54" s="158">
        <f>-1*IF(Y$6='Inputs and Model Assumptions'!$D$5,'Inputs and Model Assumptions'!$K$34,0)</f>
        <v>0</v>
      </c>
      <c r="Z54" s="158">
        <f>-1*IF(Z$6='Inputs and Model Assumptions'!$D$5,'Inputs and Model Assumptions'!$K$34,0)</f>
        <v>0</v>
      </c>
      <c r="AA54" s="158">
        <f>-1*IF(AA$6='Inputs and Model Assumptions'!$D$5,'Inputs and Model Assumptions'!$K$34,0)</f>
        <v>0</v>
      </c>
      <c r="AB54" s="158">
        <f>-1*IF(AB$6='Inputs and Model Assumptions'!$D$5,'Inputs and Model Assumptions'!$K$34,0)</f>
        <v>0</v>
      </c>
      <c r="AC54" s="158">
        <f>-1*IF(AC$6='Inputs and Model Assumptions'!$D$5,'Inputs and Model Assumptions'!$K$34,0)</f>
        <v>0</v>
      </c>
      <c r="AD54" s="158">
        <f>-1*IF(AD$6='Inputs and Model Assumptions'!$D$5,'Inputs and Model Assumptions'!$K$34,0)</f>
        <v>0</v>
      </c>
      <c r="AE54" s="158">
        <f>-1*IF(AE$6='Inputs and Model Assumptions'!$D$5,'Inputs and Model Assumptions'!$K$34,0)</f>
        <v>0</v>
      </c>
      <c r="AF54" s="158">
        <f>-1*IF(AF$6='Inputs and Model Assumptions'!$D$5,'Inputs and Model Assumptions'!$K$34,0)</f>
        <v>0</v>
      </c>
      <c r="AG54" s="158">
        <f>-1*IF(AG$6='Inputs and Model Assumptions'!$D$5,'Inputs and Model Assumptions'!$K$34,0)</f>
        <v>0</v>
      </c>
      <c r="AH54" s="158">
        <f>-1*IF(AH$6='Inputs and Model Assumptions'!$D$5,'Inputs and Model Assumptions'!$K$34,0)</f>
        <v>0</v>
      </c>
      <c r="AI54" s="158">
        <f>-1*IF(AI$6='Inputs and Model Assumptions'!$D$5,'Inputs and Model Assumptions'!$K$34,0)</f>
        <v>0</v>
      </c>
      <c r="AJ54" s="158">
        <f>-1*IF(AJ$6='Inputs and Model Assumptions'!$D$5,'Inputs and Model Assumptions'!$K$34,0)</f>
        <v>0</v>
      </c>
      <c r="AK54" s="158">
        <f>-1*IF(AK$6='Inputs and Model Assumptions'!$D$5,'Inputs and Model Assumptions'!$K$34,0)</f>
        <v>0</v>
      </c>
      <c r="AL54" s="158">
        <f>-1*IF(AL$6='Inputs and Model Assumptions'!$D$5,'Inputs and Model Assumptions'!$K$34,0)</f>
        <v>0</v>
      </c>
      <c r="AM54" s="158">
        <f>-1*IF(AM$6='Inputs and Model Assumptions'!$D$5,'Inputs and Model Assumptions'!$K$34,0)</f>
        <v>0</v>
      </c>
      <c r="AN54" s="158">
        <f>-1*IF(AN$6='Inputs and Model Assumptions'!$D$5,'Inputs and Model Assumptions'!$K$34,0)</f>
        <v>0</v>
      </c>
      <c r="AO54" s="158">
        <f>-1*IF(AO$6='Inputs and Model Assumptions'!$D$5,'Inputs and Model Assumptions'!$K$34,0)</f>
        <v>0</v>
      </c>
      <c r="AP54" s="158">
        <f>-1*IF(AP$6='Inputs and Model Assumptions'!$D$5,'Inputs and Model Assumptions'!$K$34,0)</f>
        <v>0</v>
      </c>
      <c r="AQ54" s="158">
        <f>-1*IF(AQ$6='Inputs and Model Assumptions'!$D$5,'Inputs and Model Assumptions'!$K$34,0)</f>
        <v>0</v>
      </c>
      <c r="AR54" s="158">
        <f>-1*IF(AR$6='Inputs and Model Assumptions'!$D$5,'Inputs and Model Assumptions'!$K$34,0)</f>
        <v>0</v>
      </c>
      <c r="AS54" s="158">
        <f>-1*IF(AS$6='Inputs and Model Assumptions'!$D$5,'Inputs and Model Assumptions'!$K$34,0)</f>
        <v>0</v>
      </c>
      <c r="AT54" s="158">
        <f>-1*IF(AT$6='Inputs and Model Assumptions'!$D$5,'Inputs and Model Assumptions'!$K$34,0)</f>
        <v>0</v>
      </c>
      <c r="AU54" s="158">
        <f>-1*IF(AU$6='Inputs and Model Assumptions'!$D$5,'Inputs and Model Assumptions'!$K$34,0)</f>
        <v>0</v>
      </c>
      <c r="AV54" s="158">
        <f>-1*IF(AV$6='Inputs and Model Assumptions'!$D$5,'Inputs and Model Assumptions'!$K$34,0)</f>
        <v>0</v>
      </c>
      <c r="AW54" s="158">
        <f>-1*IF(AW$6='Inputs and Model Assumptions'!$D$5,'Inputs and Model Assumptions'!$K$34,0)</f>
        <v>0</v>
      </c>
      <c r="AX54" s="158">
        <f>-1*IF(AX$6='Inputs and Model Assumptions'!$D$5,'Inputs and Model Assumptions'!$K$34,0)</f>
        <v>0</v>
      </c>
      <c r="AY54" s="158">
        <f>-1*IF(AY$6='Inputs and Model Assumptions'!$D$5,'Inputs and Model Assumptions'!$K$34,0)</f>
        <v>0</v>
      </c>
      <c r="AZ54" s="158">
        <f>-1*IF(AZ$6='Inputs and Model Assumptions'!$D$5,'Inputs and Model Assumptions'!$K$34,0)</f>
        <v>0</v>
      </c>
      <c r="BA54" s="158">
        <f>-1*IF(BA$6='Inputs and Model Assumptions'!$D$5,'Inputs and Model Assumptions'!$K$34,0)</f>
        <v>0</v>
      </c>
      <c r="BB54" s="158">
        <f>-1*IF(BB$6='Inputs and Model Assumptions'!$D$5,'Inputs and Model Assumptions'!$K$34,0)</f>
        <v>0</v>
      </c>
      <c r="BC54" s="158">
        <f>-1*IF(BC$6='Inputs and Model Assumptions'!$D$5,'Inputs and Model Assumptions'!$K$34,0)</f>
        <v>0</v>
      </c>
      <c r="BD54" s="158">
        <f>-1*IF(BD$6='Inputs and Model Assumptions'!$D$5,'Inputs and Model Assumptions'!$K$34,0)</f>
        <v>0</v>
      </c>
      <c r="BE54" s="158">
        <f>-1*IF(BE$6='Inputs and Model Assumptions'!$D$5,'Inputs and Model Assumptions'!$K$34,0)</f>
        <v>0</v>
      </c>
      <c r="BF54" s="158">
        <f>-1*IF(BF$6='Inputs and Model Assumptions'!$D$5,'Inputs and Model Assumptions'!$K$34,0)</f>
        <v>0</v>
      </c>
      <c r="BG54" s="158">
        <f>-1*IF(BG$6='Inputs and Model Assumptions'!$D$5,'Inputs and Model Assumptions'!$K$34,0)</f>
        <v>0</v>
      </c>
      <c r="BH54" s="158">
        <f>-1*IF(BH$6='Inputs and Model Assumptions'!$D$5,'Inputs and Model Assumptions'!$K$34,0)</f>
        <v>0</v>
      </c>
      <c r="BI54" s="158">
        <f>-1*IF(BI$6='Inputs and Model Assumptions'!$D$5,'Inputs and Model Assumptions'!$K$34,0)</f>
        <v>0</v>
      </c>
      <c r="BJ54" s="158">
        <f>-1*IF(BJ$6='Inputs and Model Assumptions'!$D$5,'Inputs and Model Assumptions'!$K$34,0)</f>
        <v>0</v>
      </c>
      <c r="BK54" s="158">
        <f>-1*IF(BK$6='Inputs and Model Assumptions'!$D$5,'Inputs and Model Assumptions'!$K$34,0)</f>
        <v>0</v>
      </c>
      <c r="BL54" s="158">
        <f>-1*IF(BL$6='Inputs and Model Assumptions'!$D$5,'Inputs and Model Assumptions'!$K$34,0)</f>
        <v>0</v>
      </c>
      <c r="BM54" s="158">
        <f>-1*IF(BM$6='Inputs and Model Assumptions'!$D$5,'Inputs and Model Assumptions'!$K$34,0)</f>
        <v>0</v>
      </c>
      <c r="BN54" s="158">
        <f>-1*IF(BN$6='Inputs and Model Assumptions'!$D$5,'Inputs and Model Assumptions'!$K$34,0)</f>
        <v>0</v>
      </c>
      <c r="BO54" s="158">
        <f>-1*IF(BO$6='Inputs and Model Assumptions'!$D$5,'Inputs and Model Assumptions'!$K$34,0)</f>
        <v>0</v>
      </c>
      <c r="BP54" s="158">
        <f>-1*IF(BP$6='Inputs and Model Assumptions'!$D$5,'Inputs and Model Assumptions'!$K$34,0)</f>
        <v>0</v>
      </c>
      <c r="BQ54" s="158">
        <f>-1*IF(BQ$6='Inputs and Model Assumptions'!$D$5,'Inputs and Model Assumptions'!$K$34,0)</f>
        <v>0</v>
      </c>
      <c r="BR54" s="158">
        <f>-1*IF(BR$6='Inputs and Model Assumptions'!$D$5,'Inputs and Model Assumptions'!$K$34,0)</f>
        <v>0</v>
      </c>
      <c r="BS54" s="158">
        <f>-1*IF(BS$6='Inputs and Model Assumptions'!$D$5,'Inputs and Model Assumptions'!$K$34,0)</f>
        <v>0</v>
      </c>
      <c r="BT54" s="158">
        <f>-1*IF(BT$6='Inputs and Model Assumptions'!$D$5,'Inputs and Model Assumptions'!$K$34,0)</f>
        <v>0</v>
      </c>
      <c r="BU54" s="158">
        <f>-1*IF(BU$6='Inputs and Model Assumptions'!$D$5,'Inputs and Model Assumptions'!$K$34,0)</f>
        <v>0</v>
      </c>
      <c r="BV54" s="158">
        <f>-1*IF(BV$6='Inputs and Model Assumptions'!$D$5,'Inputs and Model Assumptions'!$K$34,0)</f>
        <v>0</v>
      </c>
      <c r="BW54" s="158">
        <f>-1*IF(BW$6='Inputs and Model Assumptions'!$D$5,'Inputs and Model Assumptions'!$K$34,0)</f>
        <v>0</v>
      </c>
      <c r="BX54" s="158">
        <f>-1*IF(BX$6='Inputs and Model Assumptions'!$D$5,'Inputs and Model Assumptions'!$K$34,0)</f>
        <v>0</v>
      </c>
      <c r="BY54" s="158">
        <f>-1*IF(BY$6='Inputs and Model Assumptions'!$D$5,'Inputs and Model Assumptions'!$K$34,0)</f>
        <v>0</v>
      </c>
      <c r="BZ54" s="158">
        <f>-1*IF(BZ$6='Inputs and Model Assumptions'!$D$5,'Inputs and Model Assumptions'!$K$34,0)</f>
        <v>0</v>
      </c>
      <c r="CA54" s="158">
        <f>-1*IF(CA$6='Inputs and Model Assumptions'!$D$5,'Inputs and Model Assumptions'!$K$34,0)</f>
        <v>0</v>
      </c>
      <c r="CB54" s="158">
        <f>-1*IF(CB$6='Inputs and Model Assumptions'!$D$5,'Inputs and Model Assumptions'!$K$34,0)</f>
        <v>0</v>
      </c>
      <c r="CC54" s="158">
        <f>-1*IF(CC$6='Inputs and Model Assumptions'!$D$5,'Inputs and Model Assumptions'!$K$34,0)</f>
        <v>0</v>
      </c>
      <c r="CD54" s="158">
        <f>-1*IF(CD$6='Inputs and Model Assumptions'!$D$5,'Inputs and Model Assumptions'!$K$34,0)</f>
        <v>0</v>
      </c>
      <c r="CE54" s="158">
        <f>-1*IF(CE$6='Inputs and Model Assumptions'!$D$5,'Inputs and Model Assumptions'!$K$34,0)</f>
        <v>0</v>
      </c>
      <c r="CF54" s="158">
        <f>-1*IF(CF$6='Inputs and Model Assumptions'!$D$5,'Inputs and Model Assumptions'!$K$34,0)</f>
        <v>0</v>
      </c>
      <c r="CG54" s="158">
        <f>-1*IF(CG$6='Inputs and Model Assumptions'!$D$5,'Inputs and Model Assumptions'!$K$34,0)</f>
        <v>0</v>
      </c>
      <c r="CH54" s="158">
        <f>-1*IF(CH$6='Inputs and Model Assumptions'!$D$5,'Inputs and Model Assumptions'!$K$34,0)</f>
        <v>0</v>
      </c>
      <c r="CI54" s="158">
        <f>-1*IF(CI$6='Inputs and Model Assumptions'!$D$5,'Inputs and Model Assumptions'!$K$34,0)</f>
        <v>0</v>
      </c>
      <c r="CJ54" s="158">
        <f>-1*IF(CJ$6='Inputs and Model Assumptions'!$D$5,'Inputs and Model Assumptions'!$K$34,0)</f>
        <v>0</v>
      </c>
      <c r="CK54" s="158">
        <f>-1*IF(CK$6='Inputs and Model Assumptions'!$D$5,'Inputs and Model Assumptions'!$K$34,0)</f>
        <v>0</v>
      </c>
      <c r="CL54" s="158">
        <f>-1*IF(CL$6='Inputs and Model Assumptions'!$D$5,'Inputs and Model Assumptions'!$K$34,0)</f>
        <v>0</v>
      </c>
      <c r="CM54" s="158">
        <f>-1*IF(CM$6='Inputs and Model Assumptions'!$D$5,'Inputs and Model Assumptions'!$K$34,0)</f>
        <v>0</v>
      </c>
      <c r="CN54" s="158">
        <f>-1*IF(CN$6='Inputs and Model Assumptions'!$D$5,'Inputs and Model Assumptions'!$K$34,0)</f>
        <v>0</v>
      </c>
      <c r="CO54" s="158">
        <f>-1*IF(CO$6='Inputs and Model Assumptions'!$D$5,'Inputs and Model Assumptions'!$K$34,0)</f>
        <v>0</v>
      </c>
      <c r="CP54" s="158">
        <f>-1*IF(CP$6='Inputs and Model Assumptions'!$D$5,'Inputs and Model Assumptions'!$K$34,0)</f>
        <v>0</v>
      </c>
      <c r="CQ54" s="158">
        <f>-1*IF(CQ$6='Inputs and Model Assumptions'!$D$5,'Inputs and Model Assumptions'!$K$34,0)</f>
        <v>0</v>
      </c>
      <c r="CR54" s="158">
        <f>-1*IF(CR$6='Inputs and Model Assumptions'!$D$5,'Inputs and Model Assumptions'!$K$34,0)</f>
        <v>0</v>
      </c>
      <c r="CS54" s="158">
        <f>-1*IF(CS$6='Inputs and Model Assumptions'!$D$5,'Inputs and Model Assumptions'!$K$34,0)</f>
        <v>0</v>
      </c>
      <c r="CT54" s="158">
        <f>-1*IF(CT$6='Inputs and Model Assumptions'!$D$5,'Inputs and Model Assumptions'!$K$34,0)</f>
        <v>0</v>
      </c>
      <c r="CU54" s="158">
        <f>-1*IF(CU$6='Inputs and Model Assumptions'!$D$5,'Inputs and Model Assumptions'!$K$34,0)</f>
        <v>0</v>
      </c>
      <c r="CV54" s="158">
        <f>-1*IF(CV$6='Inputs and Model Assumptions'!$D$5,'Inputs and Model Assumptions'!$K$34,0)</f>
        <v>0</v>
      </c>
      <c r="CW54" s="158">
        <f>-1*IF(CW$6='Inputs and Model Assumptions'!$D$5,'Inputs and Model Assumptions'!$K$34,0)</f>
        <v>0</v>
      </c>
      <c r="CX54" s="158">
        <f>-1*IF(CX$6='Inputs and Model Assumptions'!$D$5,'Inputs and Model Assumptions'!$K$34,0)</f>
        <v>0</v>
      </c>
      <c r="CY54" s="158">
        <f>-1*IF(CY$6='Inputs and Model Assumptions'!$D$5,'Inputs and Model Assumptions'!$K$34,0)</f>
        <v>0</v>
      </c>
      <c r="CZ54" s="158">
        <f>-1*IF(CZ$6='Inputs and Model Assumptions'!$D$5,'Inputs and Model Assumptions'!$K$34,0)</f>
        <v>0</v>
      </c>
      <c r="DA54" s="158">
        <f>-1*IF(DA$6='Inputs and Model Assumptions'!$D$5,'Inputs and Model Assumptions'!$K$34,0)</f>
        <v>0</v>
      </c>
      <c r="DB54" s="158">
        <f>-1*IF(DB$6='Inputs and Model Assumptions'!$D$5,'Inputs and Model Assumptions'!$K$34,0)</f>
        <v>0</v>
      </c>
      <c r="DC54" s="158">
        <f>-1*IF(DC$6='Inputs and Model Assumptions'!$D$5,'Inputs and Model Assumptions'!$K$34,0)</f>
        <v>0</v>
      </c>
      <c r="DD54" s="158">
        <f>-1*IF(DD$6='Inputs and Model Assumptions'!$D$5,'Inputs and Model Assumptions'!$K$34,0)</f>
        <v>0</v>
      </c>
      <c r="DE54" s="158">
        <f>-1*IF(DE$6='Inputs and Model Assumptions'!$D$5,'Inputs and Model Assumptions'!$K$34,0)</f>
        <v>0</v>
      </c>
      <c r="DF54" s="158">
        <f>-1*IF(DF$6='Inputs and Model Assumptions'!$D$5,'Inputs and Model Assumptions'!$K$34,0)</f>
        <v>0</v>
      </c>
      <c r="DG54" s="158">
        <f>-1*IF(DG$6='Inputs and Model Assumptions'!$D$5,'Inputs and Model Assumptions'!$K$34,0)</f>
        <v>0</v>
      </c>
      <c r="DH54" s="158">
        <f>-1*IF(DH$6='Inputs and Model Assumptions'!$D$5,'Inputs and Model Assumptions'!$K$34,0)</f>
        <v>0</v>
      </c>
      <c r="DI54" s="158">
        <f>-1*IF(DI$6='Inputs and Model Assumptions'!$D$5,'Inputs and Model Assumptions'!$K$34,0)</f>
        <v>0</v>
      </c>
      <c r="DJ54" s="158">
        <f>-1*IF(DJ$6='Inputs and Model Assumptions'!$D$5,'Inputs and Model Assumptions'!$K$34,0)</f>
        <v>-90000</v>
      </c>
      <c r="DK54" s="158">
        <f>-1*IF(DK$6='Inputs and Model Assumptions'!$D$5,'Inputs and Model Assumptions'!$K$34,0)</f>
        <v>0</v>
      </c>
      <c r="DL54" s="158">
        <f>-1*IF(DL$6='Inputs and Model Assumptions'!$D$5,'Inputs and Model Assumptions'!$K$34,0)</f>
        <v>0</v>
      </c>
      <c r="DM54" s="158">
        <f>-1*IF(DM$6='Inputs and Model Assumptions'!$D$5,'Inputs and Model Assumptions'!$K$34,0)</f>
        <v>0</v>
      </c>
      <c r="DN54" s="158">
        <f>-1*IF(DN$6='Inputs and Model Assumptions'!$D$5,'Inputs and Model Assumptions'!$K$34,0)</f>
        <v>0</v>
      </c>
      <c r="DO54" s="158">
        <f>-1*IF(DO$6='Inputs and Model Assumptions'!$D$5,'Inputs and Model Assumptions'!$K$34,0)</f>
        <v>0</v>
      </c>
      <c r="DP54" s="158">
        <f>-1*IF(DP$6='Inputs and Model Assumptions'!$D$5,'Inputs and Model Assumptions'!$K$34,0)</f>
        <v>0</v>
      </c>
      <c r="DQ54" s="158">
        <f>-1*IF(DQ$6='Inputs and Model Assumptions'!$D$5,'Inputs and Model Assumptions'!$K$34,0)</f>
        <v>0</v>
      </c>
      <c r="DR54" s="158">
        <f>-1*IF(DR$6='Inputs and Model Assumptions'!$D$5,'Inputs and Model Assumptions'!$K$34,0)</f>
        <v>0</v>
      </c>
      <c r="DS54" s="158">
        <f>-1*IF(DS$6='Inputs and Model Assumptions'!$D$5,'Inputs and Model Assumptions'!$K$34,0)</f>
        <v>0</v>
      </c>
      <c r="DT54" s="159">
        <f>-1*IF(DT$6='Inputs and Model Assumptions'!$D$5,'Inputs and Model Assumptions'!$K$34,0)</f>
        <v>0</v>
      </c>
      <c r="DU54" s="144"/>
      <c r="DV54" s="143"/>
      <c r="DW54" s="143"/>
      <c r="DX54" s="143"/>
      <c r="DY54" s="143"/>
      <c r="DZ54" s="143"/>
      <c r="EA54" s="143"/>
      <c r="EB54" s="143"/>
      <c r="EC54" s="143"/>
      <c r="ED54" s="143"/>
      <c r="EE54" s="143"/>
      <c r="EF54" s="143"/>
      <c r="EG54" s="143"/>
      <c r="EH54" s="143"/>
      <c r="EI54" s="143"/>
      <c r="EJ54" s="143"/>
      <c r="EK54" s="143"/>
      <c r="EL54" s="143"/>
      <c r="EM54" s="143"/>
      <c r="EN54" s="143"/>
      <c r="EO54" s="143"/>
      <c r="EP54" s="143"/>
      <c r="EQ54" s="143"/>
      <c r="ER54" s="143"/>
      <c r="ES54" s="143"/>
      <c r="ET54" s="143"/>
      <c r="EU54" s="143"/>
      <c r="EV54" s="143"/>
      <c r="EW54" s="143"/>
      <c r="EX54" s="143"/>
      <c r="EY54" s="143"/>
      <c r="EZ54" s="143"/>
      <c r="FA54" s="143"/>
      <c r="FB54" s="143"/>
      <c r="FC54" s="143"/>
      <c r="FD54" s="143"/>
      <c r="FE54" s="143"/>
      <c r="FF54" s="143"/>
      <c r="FG54" s="143"/>
      <c r="FH54" s="143"/>
      <c r="FI54" s="143"/>
      <c r="FJ54" s="143"/>
    </row>
    <row r="55" spans="1:166" s="141" customFormat="1" ht="15.5" customHeight="1" thickBot="1" x14ac:dyDescent="0.25">
      <c r="A55" s="408"/>
      <c r="B55" s="72" t="s">
        <v>49</v>
      </c>
      <c r="C55" s="157">
        <f t="shared" si="122"/>
        <v>-3305147.9999999949</v>
      </c>
      <c r="D55" s="103">
        <v>0</v>
      </c>
      <c r="E55" s="158">
        <f>-IF(E$6&lt;='Inputs and Model Assumptions'!$D$5,('Inputs and Model Assumptions'!$G$62/12),0)</f>
        <v>-30046.799999999999</v>
      </c>
      <c r="F55" s="158">
        <f>-IF(F$6&lt;='Inputs and Model Assumptions'!$D$5,('Inputs and Model Assumptions'!$G$62/12),0)</f>
        <v>-30046.799999999999</v>
      </c>
      <c r="G55" s="158">
        <f>-IF(G$6&lt;='Inputs and Model Assumptions'!$D$5,('Inputs and Model Assumptions'!$G$62/12),0)</f>
        <v>-30046.799999999999</v>
      </c>
      <c r="H55" s="158">
        <f>-IF(H$6&lt;='Inputs and Model Assumptions'!$D$5,('Inputs and Model Assumptions'!$G$62/12),0)</f>
        <v>-30046.799999999999</v>
      </c>
      <c r="I55" s="158">
        <f>-IF(I$6&lt;='Inputs and Model Assumptions'!$D$5,('Inputs and Model Assumptions'!$G$62/12),0)</f>
        <v>-30046.799999999999</v>
      </c>
      <c r="J55" s="158">
        <f>-IF(J$6&lt;='Inputs and Model Assumptions'!$D$5,('Inputs and Model Assumptions'!$G$62/12),0)</f>
        <v>-30046.799999999999</v>
      </c>
      <c r="K55" s="158">
        <f>-IF(K$6&lt;='Inputs and Model Assumptions'!$D$5,('Inputs and Model Assumptions'!$G$62/12),0)</f>
        <v>-30046.799999999999</v>
      </c>
      <c r="L55" s="158">
        <f>-IF(L$6&lt;='Inputs and Model Assumptions'!$D$5,('Inputs and Model Assumptions'!$G$62/12),0)</f>
        <v>-30046.799999999999</v>
      </c>
      <c r="M55" s="158">
        <f>-IF(M$6&lt;='Inputs and Model Assumptions'!$D$5,('Inputs and Model Assumptions'!$G$62/12),0)</f>
        <v>-30046.799999999999</v>
      </c>
      <c r="N55" s="158">
        <f>-IF(N$6&lt;='Inputs and Model Assumptions'!$D$5,('Inputs and Model Assumptions'!$G$62/12),0)</f>
        <v>-30046.799999999999</v>
      </c>
      <c r="O55" s="158">
        <f>-IF(O$6&lt;='Inputs and Model Assumptions'!$D$5,('Inputs and Model Assumptions'!$G$62/12),0)</f>
        <v>-30046.799999999999</v>
      </c>
      <c r="P55" s="158">
        <f>-IF(P$6&lt;='Inputs and Model Assumptions'!$D$5,('Inputs and Model Assumptions'!$G$62/12),0)</f>
        <v>-30046.799999999999</v>
      </c>
      <c r="Q55" s="158">
        <f>-IF(Q$6&lt;='Inputs and Model Assumptions'!$D$5,('Inputs and Model Assumptions'!$G$62/12),0)</f>
        <v>-30046.799999999999</v>
      </c>
      <c r="R55" s="158">
        <f>-IF(R$6&lt;='Inputs and Model Assumptions'!$D$5,('Inputs and Model Assumptions'!$G$62/12),0)</f>
        <v>-30046.799999999999</v>
      </c>
      <c r="S55" s="158">
        <f>-IF(S$6&lt;='Inputs and Model Assumptions'!$D$5,('Inputs and Model Assumptions'!$G$62/12),0)</f>
        <v>-30046.799999999999</v>
      </c>
      <c r="T55" s="158">
        <f>-IF(T$6&lt;='Inputs and Model Assumptions'!$D$5,('Inputs and Model Assumptions'!$G$62/12),0)</f>
        <v>-30046.799999999999</v>
      </c>
      <c r="U55" s="158">
        <f>-IF(U$6&lt;='Inputs and Model Assumptions'!$D$5,('Inputs and Model Assumptions'!$G$62/12),0)</f>
        <v>-30046.799999999999</v>
      </c>
      <c r="V55" s="158">
        <f>-IF(V$6&lt;='Inputs and Model Assumptions'!$D$5,('Inputs and Model Assumptions'!$G$62/12),0)</f>
        <v>-30046.799999999999</v>
      </c>
      <c r="W55" s="158">
        <f>-IF(W$6&lt;='Inputs and Model Assumptions'!$D$5,('Inputs and Model Assumptions'!$G$62/12),0)</f>
        <v>-30046.799999999999</v>
      </c>
      <c r="X55" s="158">
        <f>-IF(X$6&lt;='Inputs and Model Assumptions'!$D$5,('Inputs and Model Assumptions'!$G$62/12),0)</f>
        <v>-30046.799999999999</v>
      </c>
      <c r="Y55" s="158">
        <f>-IF(Y$6&lt;='Inputs and Model Assumptions'!$D$5,('Inputs and Model Assumptions'!$G$62/12),0)</f>
        <v>-30046.799999999999</v>
      </c>
      <c r="Z55" s="158">
        <f>-IF(Z$6&lt;='Inputs and Model Assumptions'!$D$5,('Inputs and Model Assumptions'!$G$62/12),0)</f>
        <v>-30046.799999999999</v>
      </c>
      <c r="AA55" s="158">
        <f>-IF(AA$6&lt;='Inputs and Model Assumptions'!$D$5,('Inputs and Model Assumptions'!$G$62/12),0)</f>
        <v>-30046.799999999999</v>
      </c>
      <c r="AB55" s="158">
        <f>-IF(AB$6&lt;='Inputs and Model Assumptions'!$D$5,('Inputs and Model Assumptions'!$G$62/12),0)</f>
        <v>-30046.799999999999</v>
      </c>
      <c r="AC55" s="158">
        <f>-IF(AC$6&lt;='Inputs and Model Assumptions'!$D$5,('Inputs and Model Assumptions'!$G$62/12),0)</f>
        <v>-30046.799999999999</v>
      </c>
      <c r="AD55" s="158">
        <f>-IF(AD$6&lt;='Inputs and Model Assumptions'!$D$5,('Inputs and Model Assumptions'!$G$62/12),0)</f>
        <v>-30046.799999999999</v>
      </c>
      <c r="AE55" s="158">
        <f>-IF(AE$6&lt;='Inputs and Model Assumptions'!$D$5,('Inputs and Model Assumptions'!$G$62/12),0)</f>
        <v>-30046.799999999999</v>
      </c>
      <c r="AF55" s="158">
        <f>-IF(AF$6&lt;='Inputs and Model Assumptions'!$D$5,('Inputs and Model Assumptions'!$G$62/12),0)</f>
        <v>-30046.799999999999</v>
      </c>
      <c r="AG55" s="158">
        <f>-IF(AG$6&lt;='Inputs and Model Assumptions'!$D$5,('Inputs and Model Assumptions'!$G$62/12),0)</f>
        <v>-30046.799999999999</v>
      </c>
      <c r="AH55" s="158">
        <f>-IF(AH$6&lt;='Inputs and Model Assumptions'!$D$5,('Inputs and Model Assumptions'!$G$62/12),0)</f>
        <v>-30046.799999999999</v>
      </c>
      <c r="AI55" s="158">
        <f>-IF(AI$6&lt;='Inputs and Model Assumptions'!$D$5,('Inputs and Model Assumptions'!$G$62/12),0)</f>
        <v>-30046.799999999999</v>
      </c>
      <c r="AJ55" s="158">
        <f>-IF(AJ$6&lt;='Inputs and Model Assumptions'!$D$5,('Inputs and Model Assumptions'!$G$62/12),0)</f>
        <v>-30046.799999999999</v>
      </c>
      <c r="AK55" s="158">
        <f>-IF(AK$6&lt;='Inputs and Model Assumptions'!$D$5,('Inputs and Model Assumptions'!$G$62/12),0)</f>
        <v>-30046.799999999999</v>
      </c>
      <c r="AL55" s="158">
        <f>-IF(AL$6&lt;='Inputs and Model Assumptions'!$D$5,('Inputs and Model Assumptions'!$G$62/12),0)</f>
        <v>-30046.799999999999</v>
      </c>
      <c r="AM55" s="158">
        <f>-IF(AM$6&lt;='Inputs and Model Assumptions'!$D$5,('Inputs and Model Assumptions'!$G$62/12),0)</f>
        <v>-30046.799999999999</v>
      </c>
      <c r="AN55" s="158">
        <f>-IF(AN$6&lt;='Inputs and Model Assumptions'!$D$5,('Inputs and Model Assumptions'!$G$62/12),0)</f>
        <v>-30046.799999999999</v>
      </c>
      <c r="AO55" s="158">
        <f>-IF(AO$6&lt;='Inputs and Model Assumptions'!$D$5,('Inputs and Model Assumptions'!$G$62/12),0)</f>
        <v>-30046.799999999999</v>
      </c>
      <c r="AP55" s="158">
        <f>-IF(AP$6&lt;='Inputs and Model Assumptions'!$D$5,('Inputs and Model Assumptions'!$G$62/12),0)</f>
        <v>-30046.799999999999</v>
      </c>
      <c r="AQ55" s="158">
        <f>-IF(AQ$6&lt;='Inputs and Model Assumptions'!$D$5,('Inputs and Model Assumptions'!$G$62/12),0)</f>
        <v>-30046.799999999999</v>
      </c>
      <c r="AR55" s="158">
        <f>-IF(AR$6&lt;='Inputs and Model Assumptions'!$D$5,('Inputs and Model Assumptions'!$G$62/12),0)</f>
        <v>-30046.799999999999</v>
      </c>
      <c r="AS55" s="158">
        <f>-IF(AS$6&lt;='Inputs and Model Assumptions'!$D$5,('Inputs and Model Assumptions'!$G$62/12),0)</f>
        <v>-30046.799999999999</v>
      </c>
      <c r="AT55" s="158">
        <f>-IF(AT$6&lt;='Inputs and Model Assumptions'!$D$5,('Inputs and Model Assumptions'!$G$62/12),0)</f>
        <v>-30046.799999999999</v>
      </c>
      <c r="AU55" s="158">
        <f>-IF(AU$6&lt;='Inputs and Model Assumptions'!$D$5,('Inputs and Model Assumptions'!$G$62/12),0)</f>
        <v>-30046.799999999999</v>
      </c>
      <c r="AV55" s="158">
        <f>-IF(AV$6&lt;='Inputs and Model Assumptions'!$D$5,('Inputs and Model Assumptions'!$G$62/12),0)</f>
        <v>-30046.799999999999</v>
      </c>
      <c r="AW55" s="158">
        <f>-IF(AW$6&lt;='Inputs and Model Assumptions'!$D$5,('Inputs and Model Assumptions'!$G$62/12),0)</f>
        <v>-30046.799999999999</v>
      </c>
      <c r="AX55" s="158">
        <f>-IF(AX$6&lt;='Inputs and Model Assumptions'!$D$5,('Inputs and Model Assumptions'!$G$62/12),0)</f>
        <v>-30046.799999999999</v>
      </c>
      <c r="AY55" s="158">
        <f>-IF(AY$6&lt;='Inputs and Model Assumptions'!$D$5,('Inputs and Model Assumptions'!$G$62/12),0)</f>
        <v>-30046.799999999999</v>
      </c>
      <c r="AZ55" s="158">
        <f>-IF(AZ$6&lt;='Inputs and Model Assumptions'!$D$5,('Inputs and Model Assumptions'!$G$62/12),0)</f>
        <v>-30046.799999999999</v>
      </c>
      <c r="BA55" s="158">
        <f>-IF(BA$6&lt;='Inputs and Model Assumptions'!$D$5,('Inputs and Model Assumptions'!$G$62/12),0)</f>
        <v>-30046.799999999999</v>
      </c>
      <c r="BB55" s="158">
        <f>-IF(BB$6&lt;='Inputs and Model Assumptions'!$D$5,('Inputs and Model Assumptions'!$G$62/12),0)</f>
        <v>-30046.799999999999</v>
      </c>
      <c r="BC55" s="158">
        <f>-IF(BC$6&lt;='Inputs and Model Assumptions'!$D$5,('Inputs and Model Assumptions'!$G$62/12),0)</f>
        <v>-30046.799999999999</v>
      </c>
      <c r="BD55" s="158">
        <f>-IF(BD$6&lt;='Inputs and Model Assumptions'!$D$5,('Inputs and Model Assumptions'!$G$62/12),0)</f>
        <v>-30046.799999999999</v>
      </c>
      <c r="BE55" s="158">
        <f>-IF(BE$6&lt;='Inputs and Model Assumptions'!$D$5,('Inputs and Model Assumptions'!$G$62/12),0)</f>
        <v>-30046.799999999999</v>
      </c>
      <c r="BF55" s="158">
        <f>-IF(BF$6&lt;='Inputs and Model Assumptions'!$D$5,('Inputs and Model Assumptions'!$G$62/12),0)</f>
        <v>-30046.799999999999</v>
      </c>
      <c r="BG55" s="158">
        <f>-IF(BG$6&lt;='Inputs and Model Assumptions'!$D$5,('Inputs and Model Assumptions'!$G$62/12),0)</f>
        <v>-30046.799999999999</v>
      </c>
      <c r="BH55" s="158">
        <f>-IF(BH$6&lt;='Inputs and Model Assumptions'!$D$5,('Inputs and Model Assumptions'!$G$62/12),0)</f>
        <v>-30046.799999999999</v>
      </c>
      <c r="BI55" s="158">
        <f>-IF(BI$6&lt;='Inputs and Model Assumptions'!$D$5,('Inputs and Model Assumptions'!$G$62/12),0)</f>
        <v>-30046.799999999999</v>
      </c>
      <c r="BJ55" s="158">
        <f>-IF(BJ$6&lt;='Inputs and Model Assumptions'!$D$5,('Inputs and Model Assumptions'!$G$62/12),0)</f>
        <v>-30046.799999999999</v>
      </c>
      <c r="BK55" s="158">
        <f>-IF(BK$6&lt;='Inputs and Model Assumptions'!$D$5,('Inputs and Model Assumptions'!$G$62/12),0)</f>
        <v>-30046.799999999999</v>
      </c>
      <c r="BL55" s="158">
        <f>-IF(BL$6&lt;='Inputs and Model Assumptions'!$D$5,('Inputs and Model Assumptions'!$G$62/12),0)</f>
        <v>-30046.799999999999</v>
      </c>
      <c r="BM55" s="158">
        <f>-IF(BM$6&lt;='Inputs and Model Assumptions'!$D$5,('Inputs and Model Assumptions'!$G$62/12),0)</f>
        <v>-30046.799999999999</v>
      </c>
      <c r="BN55" s="158">
        <f>-IF(BN$6&lt;='Inputs and Model Assumptions'!$D$5,('Inputs and Model Assumptions'!$G$62/12),0)</f>
        <v>-30046.799999999999</v>
      </c>
      <c r="BO55" s="158">
        <f>-IF(BO$6&lt;='Inputs and Model Assumptions'!$D$5,('Inputs and Model Assumptions'!$G$62/12),0)</f>
        <v>-30046.799999999999</v>
      </c>
      <c r="BP55" s="158">
        <f>-IF(BP$6&lt;='Inputs and Model Assumptions'!$D$5,('Inputs and Model Assumptions'!$G$62/12),0)</f>
        <v>-30046.799999999999</v>
      </c>
      <c r="BQ55" s="158">
        <f>-IF(BQ$6&lt;='Inputs and Model Assumptions'!$D$5,('Inputs and Model Assumptions'!$G$62/12),0)</f>
        <v>-30046.799999999999</v>
      </c>
      <c r="BR55" s="158">
        <f>-IF(BR$6&lt;='Inputs and Model Assumptions'!$D$5,('Inputs and Model Assumptions'!$G$62/12),0)</f>
        <v>-30046.799999999999</v>
      </c>
      <c r="BS55" s="158">
        <f>-IF(BS$6&lt;='Inputs and Model Assumptions'!$D$5,('Inputs and Model Assumptions'!$G$62/12),0)</f>
        <v>-30046.799999999999</v>
      </c>
      <c r="BT55" s="158">
        <f>-IF(BT$6&lt;='Inputs and Model Assumptions'!$D$5,('Inputs and Model Assumptions'!$G$62/12),0)</f>
        <v>-30046.799999999999</v>
      </c>
      <c r="BU55" s="158">
        <f>-IF(BU$6&lt;='Inputs and Model Assumptions'!$D$5,('Inputs and Model Assumptions'!$G$62/12),0)</f>
        <v>-30046.799999999999</v>
      </c>
      <c r="BV55" s="158">
        <f>-IF(BV$6&lt;='Inputs and Model Assumptions'!$D$5,('Inputs and Model Assumptions'!$G$62/12),0)</f>
        <v>-30046.799999999999</v>
      </c>
      <c r="BW55" s="158">
        <f>-IF(BW$6&lt;='Inputs and Model Assumptions'!$D$5,('Inputs and Model Assumptions'!$G$62/12),0)</f>
        <v>-30046.799999999999</v>
      </c>
      <c r="BX55" s="158">
        <f>-IF(BX$6&lt;='Inputs and Model Assumptions'!$D$5,('Inputs and Model Assumptions'!$G$62/12),0)</f>
        <v>-30046.799999999999</v>
      </c>
      <c r="BY55" s="158">
        <f>-IF(BY$6&lt;='Inputs and Model Assumptions'!$D$5,('Inputs and Model Assumptions'!$G$62/12),0)</f>
        <v>-30046.799999999999</v>
      </c>
      <c r="BZ55" s="158">
        <f>-IF(BZ$6&lt;='Inputs and Model Assumptions'!$D$5,('Inputs and Model Assumptions'!$G$62/12),0)</f>
        <v>-30046.799999999999</v>
      </c>
      <c r="CA55" s="158">
        <f>-IF(CA$6&lt;='Inputs and Model Assumptions'!$D$5,('Inputs and Model Assumptions'!$G$62/12),0)</f>
        <v>-30046.799999999999</v>
      </c>
      <c r="CB55" s="158">
        <f>-IF(CB$6&lt;='Inputs and Model Assumptions'!$D$5,('Inputs and Model Assumptions'!$G$62/12),0)</f>
        <v>-30046.799999999999</v>
      </c>
      <c r="CC55" s="158">
        <f>-IF(CC$6&lt;='Inputs and Model Assumptions'!$D$5,('Inputs and Model Assumptions'!$G$62/12),0)</f>
        <v>-30046.799999999999</v>
      </c>
      <c r="CD55" s="158">
        <f>-IF(CD$6&lt;='Inputs and Model Assumptions'!$D$5,('Inputs and Model Assumptions'!$G$62/12),0)</f>
        <v>-30046.799999999999</v>
      </c>
      <c r="CE55" s="158">
        <f>-IF(CE$6&lt;='Inputs and Model Assumptions'!$D$5,('Inputs and Model Assumptions'!$G$62/12),0)</f>
        <v>-30046.799999999999</v>
      </c>
      <c r="CF55" s="158">
        <f>-IF(CF$6&lt;='Inputs and Model Assumptions'!$D$5,('Inputs and Model Assumptions'!$G$62/12),0)</f>
        <v>-30046.799999999999</v>
      </c>
      <c r="CG55" s="158">
        <f>-IF(CG$6&lt;='Inputs and Model Assumptions'!$D$5,('Inputs and Model Assumptions'!$G$62/12),0)</f>
        <v>-30046.799999999999</v>
      </c>
      <c r="CH55" s="158">
        <f>-IF(CH$6&lt;='Inputs and Model Assumptions'!$D$5,('Inputs and Model Assumptions'!$G$62/12),0)</f>
        <v>-30046.799999999999</v>
      </c>
      <c r="CI55" s="158">
        <f>-IF(CI$6&lt;='Inputs and Model Assumptions'!$D$5,('Inputs and Model Assumptions'!$G$62/12),0)</f>
        <v>-30046.799999999999</v>
      </c>
      <c r="CJ55" s="158">
        <f>-IF(CJ$6&lt;='Inputs and Model Assumptions'!$D$5,('Inputs and Model Assumptions'!$G$62/12),0)</f>
        <v>-30046.799999999999</v>
      </c>
      <c r="CK55" s="158">
        <f>-IF(CK$6&lt;='Inputs and Model Assumptions'!$D$5,('Inputs and Model Assumptions'!$G$62/12),0)</f>
        <v>-30046.799999999999</v>
      </c>
      <c r="CL55" s="158">
        <f>-IF(CL$6&lt;='Inputs and Model Assumptions'!$D$5,('Inputs and Model Assumptions'!$G$62/12),0)</f>
        <v>-30046.799999999999</v>
      </c>
      <c r="CM55" s="158">
        <f>-IF(CM$6&lt;='Inputs and Model Assumptions'!$D$5,('Inputs and Model Assumptions'!$G$62/12),0)</f>
        <v>-30046.799999999999</v>
      </c>
      <c r="CN55" s="158">
        <f>-IF(CN$6&lt;='Inputs and Model Assumptions'!$D$5,('Inputs and Model Assumptions'!$G$62/12),0)</f>
        <v>-30046.799999999999</v>
      </c>
      <c r="CO55" s="158">
        <f>-IF(CO$6&lt;='Inputs and Model Assumptions'!$D$5,('Inputs and Model Assumptions'!$G$62/12),0)</f>
        <v>-30046.799999999999</v>
      </c>
      <c r="CP55" s="158">
        <f>-IF(CP$6&lt;='Inputs and Model Assumptions'!$D$5,('Inputs and Model Assumptions'!$G$62/12),0)</f>
        <v>-30046.799999999999</v>
      </c>
      <c r="CQ55" s="158">
        <f>-IF(CQ$6&lt;='Inputs and Model Assumptions'!$D$5,('Inputs and Model Assumptions'!$G$62/12),0)</f>
        <v>-30046.799999999999</v>
      </c>
      <c r="CR55" s="158">
        <f>-IF(CR$6&lt;='Inputs and Model Assumptions'!$D$5,('Inputs and Model Assumptions'!$G$62/12),0)</f>
        <v>-30046.799999999999</v>
      </c>
      <c r="CS55" s="158">
        <f>-IF(CS$6&lt;='Inputs and Model Assumptions'!$D$5,('Inputs and Model Assumptions'!$G$62/12),0)</f>
        <v>-30046.799999999999</v>
      </c>
      <c r="CT55" s="158">
        <f>-IF(CT$6&lt;='Inputs and Model Assumptions'!$D$5,('Inputs and Model Assumptions'!$G$62/12),0)</f>
        <v>-30046.799999999999</v>
      </c>
      <c r="CU55" s="158">
        <f>-IF(CU$6&lt;='Inputs and Model Assumptions'!$D$5,('Inputs and Model Assumptions'!$G$62/12),0)</f>
        <v>-30046.799999999999</v>
      </c>
      <c r="CV55" s="158">
        <f>-IF(CV$6&lt;='Inputs and Model Assumptions'!$D$5,('Inputs and Model Assumptions'!$G$62/12),0)</f>
        <v>-30046.799999999999</v>
      </c>
      <c r="CW55" s="158">
        <f>-IF(CW$6&lt;='Inputs and Model Assumptions'!$D$5,('Inputs and Model Assumptions'!$G$62/12),0)</f>
        <v>-30046.799999999999</v>
      </c>
      <c r="CX55" s="158">
        <f>-IF(CX$6&lt;='Inputs and Model Assumptions'!$D$5,('Inputs and Model Assumptions'!$G$62/12),0)</f>
        <v>-30046.799999999999</v>
      </c>
      <c r="CY55" s="158">
        <f>-IF(CY$6&lt;='Inputs and Model Assumptions'!$D$5,('Inputs and Model Assumptions'!$G$62/12),0)</f>
        <v>-30046.799999999999</v>
      </c>
      <c r="CZ55" s="158">
        <f>-IF(CZ$6&lt;='Inputs and Model Assumptions'!$D$5,('Inputs and Model Assumptions'!$G$62/12),0)</f>
        <v>-30046.799999999999</v>
      </c>
      <c r="DA55" s="158">
        <f>-IF(DA$6&lt;='Inputs and Model Assumptions'!$D$5,('Inputs and Model Assumptions'!$G$62/12),0)</f>
        <v>-30046.799999999999</v>
      </c>
      <c r="DB55" s="158">
        <f>-IF(DB$6&lt;='Inputs and Model Assumptions'!$D$5,('Inputs and Model Assumptions'!$G$62/12),0)</f>
        <v>-30046.799999999999</v>
      </c>
      <c r="DC55" s="158">
        <f>-IF(DC$6&lt;='Inputs and Model Assumptions'!$D$5,('Inputs and Model Assumptions'!$G$62/12),0)</f>
        <v>-30046.799999999999</v>
      </c>
      <c r="DD55" s="158">
        <f>-IF(DD$6&lt;='Inputs and Model Assumptions'!$D$5,('Inputs and Model Assumptions'!$G$62/12),0)</f>
        <v>-30046.799999999999</v>
      </c>
      <c r="DE55" s="158">
        <f>-IF(DE$6&lt;='Inputs and Model Assumptions'!$D$5,('Inputs and Model Assumptions'!$G$62/12),0)</f>
        <v>-30046.799999999999</v>
      </c>
      <c r="DF55" s="158">
        <f>-IF(DF$6&lt;='Inputs and Model Assumptions'!$D$5,('Inputs and Model Assumptions'!$G$62/12),0)</f>
        <v>-30046.799999999999</v>
      </c>
      <c r="DG55" s="158">
        <f>-IF(DG$6&lt;='Inputs and Model Assumptions'!$D$5,('Inputs and Model Assumptions'!$G$62/12),0)</f>
        <v>-30046.799999999999</v>
      </c>
      <c r="DH55" s="158">
        <f>-IF(DH$6&lt;='Inputs and Model Assumptions'!$D$5,('Inputs and Model Assumptions'!$G$62/12),0)</f>
        <v>-30046.799999999999</v>
      </c>
      <c r="DI55" s="158">
        <f>-IF(DI$6&lt;='Inputs and Model Assumptions'!$D$5,('Inputs and Model Assumptions'!$G$62/12),0)</f>
        <v>-30046.799999999999</v>
      </c>
      <c r="DJ55" s="158">
        <f>-IF(DJ$6&lt;='Inputs and Model Assumptions'!$D$5,('Inputs and Model Assumptions'!$G$62/12),0)</f>
        <v>-30046.799999999999</v>
      </c>
      <c r="DK55" s="158">
        <f>-IF(DK$6&lt;='Inputs and Model Assumptions'!$D$5,('Inputs and Model Assumptions'!$G$62/12),0)</f>
        <v>0</v>
      </c>
      <c r="DL55" s="158">
        <f>-IF(DL$6&lt;='Inputs and Model Assumptions'!$D$5,('Inputs and Model Assumptions'!$G$62/12),0)</f>
        <v>0</v>
      </c>
      <c r="DM55" s="158">
        <f>-IF(DM$6&lt;='Inputs and Model Assumptions'!$D$5,('Inputs and Model Assumptions'!$G$62/12),0)</f>
        <v>0</v>
      </c>
      <c r="DN55" s="158">
        <f>-IF(DN$6&lt;='Inputs and Model Assumptions'!$D$5,('Inputs and Model Assumptions'!$G$62/12),0)</f>
        <v>0</v>
      </c>
      <c r="DO55" s="158">
        <f>-IF(DO$6&lt;='Inputs and Model Assumptions'!$D$5,('Inputs and Model Assumptions'!$G$62/12),0)</f>
        <v>0</v>
      </c>
      <c r="DP55" s="158">
        <f>-IF(DP$6&lt;='Inputs and Model Assumptions'!$D$5,('Inputs and Model Assumptions'!$G$62/12),0)</f>
        <v>0</v>
      </c>
      <c r="DQ55" s="158">
        <f>-IF(DQ$6&lt;='Inputs and Model Assumptions'!$D$5,('Inputs and Model Assumptions'!$G$62/12),0)</f>
        <v>0</v>
      </c>
      <c r="DR55" s="158">
        <f>-IF(DR$6&lt;='Inputs and Model Assumptions'!$D$5,('Inputs and Model Assumptions'!$G$62/12),0)</f>
        <v>0</v>
      </c>
      <c r="DS55" s="158">
        <f>-IF(DS$6&lt;='Inputs and Model Assumptions'!$D$5,('Inputs and Model Assumptions'!$G$62/12),0)</f>
        <v>0</v>
      </c>
      <c r="DT55" s="159">
        <f>-IF(DT$6&lt;='Inputs and Model Assumptions'!$D$5,('Inputs and Model Assumptions'!$G$62/12),0)</f>
        <v>0</v>
      </c>
      <c r="DU55" s="144"/>
      <c r="DV55" s="143"/>
      <c r="DW55" s="143"/>
      <c r="DX55" s="143"/>
      <c r="DY55" s="143"/>
      <c r="DZ55" s="143"/>
      <c r="EA55" s="143"/>
      <c r="EB55" s="143"/>
      <c r="EC55" s="143"/>
      <c r="ED55" s="143"/>
      <c r="EE55" s="143"/>
      <c r="EF55" s="143"/>
      <c r="EG55" s="143"/>
      <c r="EH55" s="143"/>
      <c r="EI55" s="143"/>
      <c r="EJ55" s="143"/>
      <c r="EK55" s="143"/>
      <c r="EL55" s="143"/>
      <c r="EM55" s="143"/>
      <c r="EN55" s="143"/>
      <c r="EO55" s="143"/>
      <c r="EP55" s="143"/>
      <c r="EQ55" s="143"/>
      <c r="ER55" s="143"/>
      <c r="ES55" s="143"/>
      <c r="ET55" s="143"/>
      <c r="EU55" s="143"/>
      <c r="EV55" s="143"/>
      <c r="EW55" s="143"/>
      <c r="EX55" s="143"/>
      <c r="EY55" s="143"/>
      <c r="EZ55" s="143"/>
      <c r="FA55" s="143"/>
      <c r="FB55" s="143"/>
      <c r="FC55" s="143"/>
      <c r="FD55" s="143"/>
      <c r="FE55" s="143"/>
      <c r="FF55" s="143"/>
      <c r="FG55" s="143"/>
      <c r="FH55" s="143"/>
      <c r="FI55" s="143"/>
      <c r="FJ55" s="143"/>
    </row>
    <row r="56" spans="1:166" s="141" customFormat="1" ht="15.5" customHeight="1" thickBot="1" x14ac:dyDescent="0.25">
      <c r="A56" s="408"/>
      <c r="B56" s="71" t="s">
        <v>66</v>
      </c>
      <c r="C56" s="160">
        <f t="shared" si="122"/>
        <v>-6035147.8799999868</v>
      </c>
      <c r="D56" s="161">
        <f t="shared" ref="D56:AI56" si="123">SUM(D51:D55)</f>
        <v>-659999.88</v>
      </c>
      <c r="E56" s="161">
        <f t="shared" si="123"/>
        <v>-48046.8</v>
      </c>
      <c r="F56" s="161">
        <f t="shared" si="123"/>
        <v>-48046.8</v>
      </c>
      <c r="G56" s="161">
        <f t="shared" si="123"/>
        <v>-48046.8</v>
      </c>
      <c r="H56" s="161">
        <f t="shared" si="123"/>
        <v>-48046.8</v>
      </c>
      <c r="I56" s="161">
        <f t="shared" si="123"/>
        <v>-48046.8</v>
      </c>
      <c r="J56" s="161">
        <f t="shared" si="123"/>
        <v>-48046.8</v>
      </c>
      <c r="K56" s="161">
        <f t="shared" si="123"/>
        <v>-48046.8</v>
      </c>
      <c r="L56" s="161">
        <f t="shared" si="123"/>
        <v>-48046.8</v>
      </c>
      <c r="M56" s="161">
        <f t="shared" si="123"/>
        <v>-48046.8</v>
      </c>
      <c r="N56" s="161">
        <f t="shared" si="123"/>
        <v>-48046.8</v>
      </c>
      <c r="O56" s="161">
        <f t="shared" si="123"/>
        <v>-48046.8</v>
      </c>
      <c r="P56" s="161">
        <f t="shared" si="123"/>
        <v>-48046.8</v>
      </c>
      <c r="Q56" s="161">
        <f t="shared" si="123"/>
        <v>-48046.8</v>
      </c>
      <c r="R56" s="161">
        <f t="shared" si="123"/>
        <v>-48046.8</v>
      </c>
      <c r="S56" s="161">
        <f t="shared" si="123"/>
        <v>-48046.8</v>
      </c>
      <c r="T56" s="161">
        <f t="shared" si="123"/>
        <v>-48046.8</v>
      </c>
      <c r="U56" s="161">
        <f t="shared" si="123"/>
        <v>-48046.8</v>
      </c>
      <c r="V56" s="161">
        <f t="shared" si="123"/>
        <v>-48046.8</v>
      </c>
      <c r="W56" s="161">
        <f t="shared" si="123"/>
        <v>-48046.8</v>
      </c>
      <c r="X56" s="161">
        <f t="shared" si="123"/>
        <v>-48046.8</v>
      </c>
      <c r="Y56" s="161">
        <f t="shared" si="123"/>
        <v>-48046.8</v>
      </c>
      <c r="Z56" s="161">
        <f t="shared" si="123"/>
        <v>-48046.8</v>
      </c>
      <c r="AA56" s="161">
        <f t="shared" si="123"/>
        <v>-48046.8</v>
      </c>
      <c r="AB56" s="161">
        <f t="shared" si="123"/>
        <v>-48046.8</v>
      </c>
      <c r="AC56" s="161">
        <f t="shared" si="123"/>
        <v>-48046.8</v>
      </c>
      <c r="AD56" s="161">
        <f t="shared" si="123"/>
        <v>-48046.8</v>
      </c>
      <c r="AE56" s="161">
        <f t="shared" si="123"/>
        <v>-48046.8</v>
      </c>
      <c r="AF56" s="161">
        <f t="shared" si="123"/>
        <v>-48046.8</v>
      </c>
      <c r="AG56" s="161">
        <f t="shared" si="123"/>
        <v>-48046.8</v>
      </c>
      <c r="AH56" s="161">
        <f t="shared" si="123"/>
        <v>-48046.8</v>
      </c>
      <c r="AI56" s="161">
        <f t="shared" si="123"/>
        <v>-48046.8</v>
      </c>
      <c r="AJ56" s="161">
        <f t="shared" ref="AJ56:CU56" si="124">SUM(AJ51:AJ55)</f>
        <v>-48046.8</v>
      </c>
      <c r="AK56" s="161">
        <f t="shared" si="124"/>
        <v>-48046.8</v>
      </c>
      <c r="AL56" s="161">
        <f t="shared" si="124"/>
        <v>-48046.8</v>
      </c>
      <c r="AM56" s="161">
        <f t="shared" si="124"/>
        <v>-48046.8</v>
      </c>
      <c r="AN56" s="161">
        <f t="shared" si="124"/>
        <v>-48046.8</v>
      </c>
      <c r="AO56" s="161">
        <f t="shared" si="124"/>
        <v>-48046.8</v>
      </c>
      <c r="AP56" s="161">
        <f t="shared" si="124"/>
        <v>-48046.8</v>
      </c>
      <c r="AQ56" s="161">
        <f t="shared" si="124"/>
        <v>-48046.8</v>
      </c>
      <c r="AR56" s="161">
        <f t="shared" si="124"/>
        <v>-48046.8</v>
      </c>
      <c r="AS56" s="161">
        <f t="shared" si="124"/>
        <v>-48046.8</v>
      </c>
      <c r="AT56" s="161">
        <f t="shared" si="124"/>
        <v>-48046.8</v>
      </c>
      <c r="AU56" s="161">
        <f t="shared" si="124"/>
        <v>-48046.8</v>
      </c>
      <c r="AV56" s="161">
        <f t="shared" si="124"/>
        <v>-48046.8</v>
      </c>
      <c r="AW56" s="161">
        <f t="shared" si="124"/>
        <v>-48046.8</v>
      </c>
      <c r="AX56" s="161">
        <f t="shared" si="124"/>
        <v>-48046.8</v>
      </c>
      <c r="AY56" s="161">
        <f t="shared" si="124"/>
        <v>-48046.8</v>
      </c>
      <c r="AZ56" s="161">
        <f t="shared" si="124"/>
        <v>-48046.8</v>
      </c>
      <c r="BA56" s="161">
        <f t="shared" si="124"/>
        <v>-48046.8</v>
      </c>
      <c r="BB56" s="161">
        <f t="shared" si="124"/>
        <v>-48046.8</v>
      </c>
      <c r="BC56" s="161">
        <f t="shared" si="124"/>
        <v>-48046.8</v>
      </c>
      <c r="BD56" s="161">
        <f t="shared" si="124"/>
        <v>-48046.8</v>
      </c>
      <c r="BE56" s="161">
        <f t="shared" si="124"/>
        <v>-48046.8</v>
      </c>
      <c r="BF56" s="161">
        <f t="shared" si="124"/>
        <v>-48046.8</v>
      </c>
      <c r="BG56" s="161">
        <f t="shared" si="124"/>
        <v>-48046.8</v>
      </c>
      <c r="BH56" s="161">
        <f t="shared" si="124"/>
        <v>-48046.8</v>
      </c>
      <c r="BI56" s="161">
        <f t="shared" si="124"/>
        <v>-48046.8</v>
      </c>
      <c r="BJ56" s="161">
        <f t="shared" si="124"/>
        <v>-48046.8</v>
      </c>
      <c r="BK56" s="161">
        <f t="shared" si="124"/>
        <v>-48046.8</v>
      </c>
      <c r="BL56" s="161">
        <f t="shared" si="124"/>
        <v>-48046.8</v>
      </c>
      <c r="BM56" s="161">
        <f t="shared" si="124"/>
        <v>-48046.8</v>
      </c>
      <c r="BN56" s="161">
        <f t="shared" si="124"/>
        <v>-48046.8</v>
      </c>
      <c r="BO56" s="161">
        <f t="shared" si="124"/>
        <v>-48046.8</v>
      </c>
      <c r="BP56" s="161">
        <f t="shared" si="124"/>
        <v>-48046.8</v>
      </c>
      <c r="BQ56" s="161">
        <f t="shared" si="124"/>
        <v>-48046.8</v>
      </c>
      <c r="BR56" s="161">
        <f t="shared" si="124"/>
        <v>-48046.8</v>
      </c>
      <c r="BS56" s="161">
        <f t="shared" si="124"/>
        <v>-48046.8</v>
      </c>
      <c r="BT56" s="161">
        <f t="shared" si="124"/>
        <v>-48046.8</v>
      </c>
      <c r="BU56" s="161">
        <f t="shared" si="124"/>
        <v>-48046.8</v>
      </c>
      <c r="BV56" s="161">
        <f t="shared" si="124"/>
        <v>-48046.8</v>
      </c>
      <c r="BW56" s="161">
        <f t="shared" si="124"/>
        <v>-48046.8</v>
      </c>
      <c r="BX56" s="161">
        <f t="shared" si="124"/>
        <v>-48046.8</v>
      </c>
      <c r="BY56" s="161">
        <f t="shared" si="124"/>
        <v>-48046.8</v>
      </c>
      <c r="BZ56" s="161">
        <f t="shared" si="124"/>
        <v>-48046.8</v>
      </c>
      <c r="CA56" s="161">
        <f t="shared" si="124"/>
        <v>-48046.8</v>
      </c>
      <c r="CB56" s="161">
        <f t="shared" si="124"/>
        <v>-48046.8</v>
      </c>
      <c r="CC56" s="161">
        <f t="shared" si="124"/>
        <v>-48046.8</v>
      </c>
      <c r="CD56" s="161">
        <f t="shared" si="124"/>
        <v>-48046.8</v>
      </c>
      <c r="CE56" s="161">
        <f t="shared" si="124"/>
        <v>-48046.8</v>
      </c>
      <c r="CF56" s="161">
        <f t="shared" si="124"/>
        <v>-48046.8</v>
      </c>
      <c r="CG56" s="161">
        <f t="shared" si="124"/>
        <v>-48046.8</v>
      </c>
      <c r="CH56" s="161">
        <f t="shared" si="124"/>
        <v>-48046.8</v>
      </c>
      <c r="CI56" s="161">
        <f t="shared" si="124"/>
        <v>-48046.8</v>
      </c>
      <c r="CJ56" s="161">
        <f t="shared" si="124"/>
        <v>-48046.8</v>
      </c>
      <c r="CK56" s="161">
        <f t="shared" si="124"/>
        <v>-48046.8</v>
      </c>
      <c r="CL56" s="161">
        <f t="shared" si="124"/>
        <v>-48046.8</v>
      </c>
      <c r="CM56" s="161">
        <f t="shared" si="124"/>
        <v>-48046.8</v>
      </c>
      <c r="CN56" s="161">
        <f t="shared" si="124"/>
        <v>-48046.8</v>
      </c>
      <c r="CO56" s="161">
        <f t="shared" si="124"/>
        <v>-48046.8</v>
      </c>
      <c r="CP56" s="161">
        <f t="shared" si="124"/>
        <v>-48046.8</v>
      </c>
      <c r="CQ56" s="161">
        <f t="shared" si="124"/>
        <v>-48046.8</v>
      </c>
      <c r="CR56" s="161">
        <f t="shared" si="124"/>
        <v>-48046.8</v>
      </c>
      <c r="CS56" s="161">
        <f t="shared" si="124"/>
        <v>-48046.8</v>
      </c>
      <c r="CT56" s="161">
        <f t="shared" si="124"/>
        <v>-48046.8</v>
      </c>
      <c r="CU56" s="161">
        <f t="shared" si="124"/>
        <v>-48046.8</v>
      </c>
      <c r="CV56" s="161">
        <f t="shared" ref="CV56:DT56" si="125">SUM(CV51:CV55)</f>
        <v>-48046.8</v>
      </c>
      <c r="CW56" s="161">
        <f t="shared" si="125"/>
        <v>-48046.8</v>
      </c>
      <c r="CX56" s="161">
        <f t="shared" si="125"/>
        <v>-48046.8</v>
      </c>
      <c r="CY56" s="161">
        <f t="shared" si="125"/>
        <v>-48046.8</v>
      </c>
      <c r="CZ56" s="161">
        <f t="shared" si="125"/>
        <v>-48046.8</v>
      </c>
      <c r="DA56" s="161">
        <f t="shared" si="125"/>
        <v>-48046.8</v>
      </c>
      <c r="DB56" s="161">
        <f t="shared" si="125"/>
        <v>-48046.8</v>
      </c>
      <c r="DC56" s="161">
        <f t="shared" si="125"/>
        <v>-48046.8</v>
      </c>
      <c r="DD56" s="161">
        <f t="shared" si="125"/>
        <v>-48046.8</v>
      </c>
      <c r="DE56" s="161">
        <f t="shared" si="125"/>
        <v>-48046.8</v>
      </c>
      <c r="DF56" s="161">
        <f t="shared" si="125"/>
        <v>-48046.8</v>
      </c>
      <c r="DG56" s="161">
        <f t="shared" si="125"/>
        <v>-48046.8</v>
      </c>
      <c r="DH56" s="161">
        <f t="shared" si="125"/>
        <v>-48046.8</v>
      </c>
      <c r="DI56" s="161">
        <f t="shared" si="125"/>
        <v>-48046.8</v>
      </c>
      <c r="DJ56" s="161">
        <f t="shared" si="125"/>
        <v>-138046.79999999999</v>
      </c>
      <c r="DK56" s="161">
        <f t="shared" si="125"/>
        <v>0</v>
      </c>
      <c r="DL56" s="161">
        <f t="shared" si="125"/>
        <v>0</v>
      </c>
      <c r="DM56" s="161">
        <f t="shared" si="125"/>
        <v>0</v>
      </c>
      <c r="DN56" s="161">
        <f t="shared" si="125"/>
        <v>0</v>
      </c>
      <c r="DO56" s="161">
        <f t="shared" si="125"/>
        <v>0</v>
      </c>
      <c r="DP56" s="161">
        <f t="shared" si="125"/>
        <v>0</v>
      </c>
      <c r="DQ56" s="161">
        <f t="shared" si="125"/>
        <v>0</v>
      </c>
      <c r="DR56" s="161">
        <f t="shared" si="125"/>
        <v>0</v>
      </c>
      <c r="DS56" s="161">
        <f t="shared" si="125"/>
        <v>0</v>
      </c>
      <c r="DT56" s="162">
        <f t="shared" si="125"/>
        <v>0</v>
      </c>
      <c r="DU56" s="144"/>
      <c r="DV56" s="143"/>
      <c r="DW56" s="143"/>
      <c r="DX56" s="143"/>
      <c r="DY56" s="143"/>
      <c r="DZ56" s="143"/>
      <c r="EA56" s="143"/>
      <c r="EB56" s="143"/>
      <c r="EC56" s="143"/>
      <c r="ED56" s="143"/>
      <c r="EE56" s="143"/>
      <c r="EF56" s="143"/>
      <c r="EG56" s="143"/>
      <c r="EH56" s="143"/>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row>
    <row r="57" spans="1:166" s="141" customFormat="1" ht="15.5" customHeight="1" x14ac:dyDescent="0.2">
      <c r="A57" s="408"/>
      <c r="B57" s="72" t="s">
        <v>151</v>
      </c>
      <c r="C57" s="157"/>
      <c r="D57" s="113"/>
      <c r="E57" s="158">
        <f>-Capitalisation!C64</f>
        <v>-8707.3823134434133</v>
      </c>
      <c r="F57" s="158">
        <f>-Capitalisation!D64</f>
        <v>-8650.0887516895982</v>
      </c>
      <c r="G57" s="158">
        <f>-Capitalisation!E64</f>
        <v>-8592.4712438078659</v>
      </c>
      <c r="H57" s="158">
        <f>-Capitalisation!F64</f>
        <v>-8534.5279581597097</v>
      </c>
      <c r="I57" s="158">
        <f>-Capitalisation!G64</f>
        <v>-8476.2570527502758</v>
      </c>
      <c r="J57" s="158">
        <f>-Capitalisation!H64</f>
        <v>-8417.656675169801</v>
      </c>
      <c r="K57" s="158">
        <f>-Capitalisation!I64</f>
        <v>-8358.7249625347285</v>
      </c>
      <c r="L57" s="158">
        <f>-Capitalisation!J64</f>
        <v>-8299.4600414284887</v>
      </c>
      <c r="M57" s="158">
        <f>-Capitalisation!K64</f>
        <v>-8239.8600278419417</v>
      </c>
      <c r="N57" s="158">
        <f>-Capitalisation!L64</f>
        <v>-8179.9230271134847</v>
      </c>
      <c r="O57" s="158">
        <f>-Capitalisation!M64</f>
        <v>-8119.6471338688252</v>
      </c>
      <c r="P57" s="158">
        <f>-Capitalisation!N64</f>
        <v>-8059.0304319604038</v>
      </c>
      <c r="Q57" s="158">
        <f>-Capitalisation!O64</f>
        <v>-7998.0709944064884</v>
      </c>
      <c r="R57" s="158">
        <f>-Capitalisation!P64</f>
        <v>-7936.7668833299067</v>
      </c>
      <c r="S57" s="158">
        <f>-Capitalisation!Q64</f>
        <v>-7875.1161498964539</v>
      </c>
      <c r="T57" s="158">
        <f>-Capitalisation!R64</f>
        <v>-7813.1168342529272</v>
      </c>
      <c r="U57" s="158">
        <f>-Capitalisation!S64</f>
        <v>-7750.7669654648325</v>
      </c>
      <c r="V57" s="158">
        <f>-Capitalisation!T64</f>
        <v>-7688.0645614537234</v>
      </c>
      <c r="W57" s="158">
        <f>-Capitalisation!U64</f>
        <v>-7625.0076289341969</v>
      </c>
      <c r="X57" s="158">
        <f>-Capitalisation!V64</f>
        <v>-7561.5941633505208</v>
      </c>
      <c r="Y57" s="158">
        <f>-Capitalisation!W64</f>
        <v>-7497.8221488129157</v>
      </c>
      <c r="Z57" s="158">
        <f>-Capitalisation!X64</f>
        <v>-7433.6895580334667</v>
      </c>
      <c r="AA57" s="158">
        <f>-Capitalisation!Y64</f>
        <v>-7369.1943522616803</v>
      </c>
      <c r="AB57" s="158">
        <f>-Capitalisation!Z64</f>
        <v>-7304.3344812196692</v>
      </c>
      <c r="AC57" s="158">
        <f>-Capitalisation!AA64</f>
        <v>-7239.1078830369779</v>
      </c>
      <c r="AD57" s="158">
        <f>-Capitalisation!AB64</f>
        <v>-7173.5124841850356</v>
      </c>
      <c r="AE57" s="158">
        <f>-Capitalisation!AC64</f>
        <v>-7107.5461994112393</v>
      </c>
      <c r="AF57" s="158">
        <f>-Capitalisation!AD64</f>
        <v>-7041.2069316726656</v>
      </c>
      <c r="AG57" s="158">
        <f>-Capitalisation!AE64</f>
        <v>-6974.4925720694036</v>
      </c>
      <c r="AH57" s="158">
        <f>-Capitalisation!AF64</f>
        <v>-6907.4009997775183</v>
      </c>
      <c r="AI57" s="158">
        <f>-Capitalisation!AG64</f>
        <v>-6839.9300819816244</v>
      </c>
      <c r="AJ57" s="158">
        <f>-Capitalisation!AH64</f>
        <v>-6772.0776738070917</v>
      </c>
      <c r="AK57" s="158">
        <f>-Capitalisation!AI64</f>
        <v>-6703.8416182518531</v>
      </c>
      <c r="AL57" s="158">
        <f>-Capitalisation!AJ64</f>
        <v>-6635.219746117843</v>
      </c>
      <c r="AM57" s="158">
        <f>-Capitalisation!AK64</f>
        <v>-6566.2098759420305</v>
      </c>
      <c r="AN57" s="158">
        <f>-Capitalisation!AL64</f>
        <v>-6496.8098139270787</v>
      </c>
      <c r="AO57" s="158">
        <f>-Capitalisation!AM64</f>
        <v>-6427.0173538715981</v>
      </c>
      <c r="AP57" s="158">
        <f>-Capitalisation!AN64</f>
        <v>-6356.8302771000208</v>
      </c>
      <c r="AQ57" s="158">
        <f>-Capitalisation!AO64</f>
        <v>-6286.2463523920596</v>
      </c>
      <c r="AR57" s="158">
        <f>-Capitalisation!AP64</f>
        <v>-6215.2633359117863</v>
      </c>
      <c r="AS57" s="158">
        <f>-Capitalisation!AQ64</f>
        <v>-6143.8789711362961</v>
      </c>
      <c r="AT57" s="158">
        <f>-Capitalisation!AR64</f>
        <v>-6072.090988783978</v>
      </c>
      <c r="AU57" s="158">
        <f>-Capitalisation!AS64</f>
        <v>-5999.8971067423709</v>
      </c>
      <c r="AV57" s="158">
        <f>-Capitalisation!AT64</f>
        <v>-5927.295029995621</v>
      </c>
      <c r="AW57" s="158">
        <f>-Capitalisation!AU64</f>
        <v>-5854.2824505515164</v>
      </c>
      <c r="AX57" s="158">
        <f>-Capitalisation!AV64</f>
        <v>-5780.8570473681257</v>
      </c>
      <c r="AY57" s="158">
        <f>-Capitalisation!AW64</f>
        <v>-5707.0164862800066</v>
      </c>
      <c r="AZ57" s="158">
        <f>-Capitalisation!AX64</f>
        <v>-5632.7584199240082</v>
      </c>
      <c r="BA57" s="158">
        <f>-Capitalisation!AY64</f>
        <v>-5558.0804876646453</v>
      </c>
      <c r="BB57" s="158">
        <f>-Capitalisation!AZ64</f>
        <v>-5482.9803155190575</v>
      </c>
      <c r="BC57" s="158">
        <f>-Capitalisation!BA64</f>
        <v>-5407.4555160815389</v>
      </c>
      <c r="BD57" s="158">
        <f>-Capitalisation!BB64</f>
        <v>-5331.5036884476458</v>
      </c>
      <c r="BE57" s="158">
        <f>-Capitalisation!BC64</f>
        <v>-5255.122418137872</v>
      </c>
      <c r="BF57" s="158">
        <f>-Capitalisation!BD64</f>
        <v>-5178.3092770208923</v>
      </c>
      <c r="BG57" s="158">
        <f>-Capitalisation!BE64</f>
        <v>-5101.0618232363731</v>
      </c>
      <c r="BH57" s="158">
        <f>-Capitalisation!BF64</f>
        <v>-5023.3776011173495</v>
      </c>
      <c r="BI57" s="158">
        <f>-Capitalisation!BG64</f>
        <v>-4945.2541411121583</v>
      </c>
      <c r="BJ57" s="158">
        <f>-Capitalisation!BH64</f>
        <v>-4866.6889597059298</v>
      </c>
      <c r="BK57" s="158">
        <f>-Capitalisation!BI64</f>
        <v>-4787.6795593416427</v>
      </c>
      <c r="BL57" s="158">
        <f>-Capitalisation!BJ64</f>
        <v>-4708.2234283407242</v>
      </c>
      <c r="BM57" s="158">
        <f>-Capitalisation!BK64</f>
        <v>-4628.3180408232065</v>
      </c>
      <c r="BN57" s="158">
        <f>-Capitalisation!BL64</f>
        <v>-4547.9608566274273</v>
      </c>
      <c r="BO57" s="158">
        <f>-Capitalisation!BM64</f>
        <v>-4467.1493212292826</v>
      </c>
      <c r="BP57" s="158">
        <f>-Capitalisation!BN64</f>
        <v>-4385.8808656610172</v>
      </c>
      <c r="BQ57" s="158">
        <f>-Capitalisation!BO64</f>
        <v>-4304.1529064295592</v>
      </c>
      <c r="BR57" s="158">
        <f>-Capitalisation!BP64</f>
        <v>-4221.9628454343901</v>
      </c>
      <c r="BS57" s="158">
        <f>-Capitalisation!BQ64</f>
        <v>-4139.3080698849544</v>
      </c>
      <c r="BT57" s="158">
        <f>-Capitalisation!BR64</f>
        <v>-4056.1859522175996</v>
      </c>
      <c r="BU57" s="158">
        <f>-Capitalisation!BS64</f>
        <v>-3972.5938500120442</v>
      </c>
      <c r="BV57" s="158">
        <f>-Capitalisation!BT64</f>
        <v>-3888.5291059073802</v>
      </c>
      <c r="BW57" s="158">
        <f>-Capitalisation!BU64</f>
        <v>-3803.989047517593</v>
      </c>
      <c r="BX57" s="158">
        <f>-Capitalisation!BV64</f>
        <v>-3718.9709873466099</v>
      </c>
      <c r="BY57" s="158">
        <f>-Capitalisation!BW64</f>
        <v>-3633.4722227028656</v>
      </c>
      <c r="BZ57" s="158">
        <f>-Capitalisation!BX64</f>
        <v>-3547.4900356133817</v>
      </c>
      <c r="CA57" s="158">
        <f>-Capitalisation!BY64</f>
        <v>-3461.0216927373667</v>
      </c>
      <c r="CB57" s="158">
        <f>-Capitalisation!BZ64</f>
        <v>-3374.0644452793226</v>
      </c>
      <c r="CC57" s="158">
        <f>-Capitalisation!CA64</f>
        <v>-3286.6155289016629</v>
      </c>
      <c r="CD57" s="158">
        <f>-Capitalisation!CB64</f>
        <v>-3198.6721636368316</v>
      </c>
      <c r="CE57" s="158">
        <f>-Capitalisation!CC64</f>
        <v>-3110.2315537989361</v>
      </c>
      <c r="CF57" s="158">
        <f>-Capitalisation!CD64</f>
        <v>-3021.290887894866</v>
      </c>
      <c r="CG57" s="158">
        <f>-Capitalisation!CE64</f>
        <v>-2931.8473385349221</v>
      </c>
      <c r="CH57" s="158">
        <f>-Capitalisation!CF64</f>
        <v>-2841.8980623429311</v>
      </c>
      <c r="CI57" s="158">
        <f>-Capitalisation!CG64</f>
        <v>-2751.4401998658591</v>
      </c>
      <c r="CJ57" s="158">
        <f>-Capitalisation!CH64</f>
        <v>-2660.4708754829076</v>
      </c>
      <c r="CK57" s="158">
        <f>-Capitalisation!CI64</f>
        <v>-2568.9871973141012</v>
      </c>
      <c r="CL57" s="158">
        <f>-Capitalisation!CJ64</f>
        <v>-2476.9862571283529</v>
      </c>
      <c r="CM57" s="158">
        <f>-Capitalisation!CK64</f>
        <v>-2384.4651302510169</v>
      </c>
      <c r="CN57" s="158">
        <f>-Capitalisation!CL64</f>
        <v>-2291.4208754709102</v>
      </c>
      <c r="CO57" s="158">
        <f>-Capitalisation!CM64</f>
        <v>-2197.8505349468132</v>
      </c>
      <c r="CP57" s="158">
        <f>-Capitalisation!CN64</f>
        <v>-2103.7511341134446</v>
      </c>
      <c r="CQ57" s="158">
        <f>-Capitalisation!CO64</f>
        <v>-2009.1196815868964</v>
      </c>
      <c r="CR57" s="158">
        <f>-Capitalisation!CP64</f>
        <v>-1913.9531690695417</v>
      </c>
      <c r="CS57" s="158">
        <f>-Capitalisation!CQ64</f>
        <v>-1818.2485712544014</v>
      </c>
      <c r="CT57" s="158">
        <f>-Capitalisation!CR64</f>
        <v>-1722.0028457289714</v>
      </c>
      <c r="CU57" s="158">
        <f>-Capitalisation!CS64</f>
        <v>-1625.212932878504</v>
      </c>
      <c r="CV57" s="158">
        <f>-Capitalisation!CT64</f>
        <v>-1527.8757557887459</v>
      </c>
      <c r="CW57" s="158">
        <f>-Capitalisation!CU64</f>
        <v>-1429.9882201481228</v>
      </c>
      <c r="CX57" s="158">
        <f>-Capitalisation!CV64</f>
        <v>-1331.5472141493726</v>
      </c>
      <c r="CY57" s="158">
        <f>-Capitalisation!CW64</f>
        <v>-1232.5496083906232</v>
      </c>
      <c r="CZ57" s="158">
        <f>-Capitalisation!CX64</f>
        <v>-1132.9922557759087</v>
      </c>
      <c r="DA57" s="158">
        <f>-Capitalisation!CY64</f>
        <v>-1032.8719914151254</v>
      </c>
      <c r="DB57" s="158">
        <f>-Capitalisation!CZ64</f>
        <v>-932.18563252342096</v>
      </c>
      <c r="DC57" s="158">
        <f>-Capitalisation!DA64</f>
        <v>-830.92997832001424</v>
      </c>
      <c r="DD57" s="158">
        <f>-Capitalisation!DB64</f>
        <v>-729.10180992644473</v>
      </c>
      <c r="DE57" s="158">
        <f>-Capitalisation!DC64</f>
        <v>-626.69789026424462</v>
      </c>
      <c r="DF57" s="158">
        <f>-Capitalisation!DD64</f>
        <v>-523.7149639520344</v>
      </c>
      <c r="DG57" s="158">
        <f>-Capitalisation!DE64</f>
        <v>-420.14975720203444</v>
      </c>
      <c r="DH57" s="158">
        <f>-Capitalisation!DF64</f>
        <v>-315.99897771599336</v>
      </c>
      <c r="DI57" s="158">
        <f>-Capitalisation!DG64</f>
        <v>-211.25931458052656</v>
      </c>
      <c r="DJ57" s="158">
        <f>-Capitalisation!DH64</f>
        <v>-105.92743816186399</v>
      </c>
      <c r="DK57" s="158">
        <f>-Capitalisation!DI64</f>
        <v>0</v>
      </c>
      <c r="DL57" s="158">
        <f>-Capitalisation!DJ64</f>
        <v>0</v>
      </c>
      <c r="DM57" s="158">
        <f>-Capitalisation!DK64</f>
        <v>0</v>
      </c>
      <c r="DN57" s="158">
        <f>-Capitalisation!DL64</f>
        <v>0</v>
      </c>
      <c r="DO57" s="158">
        <f>-Capitalisation!DM64</f>
        <v>0</v>
      </c>
      <c r="DP57" s="158">
        <f>-Capitalisation!DN64</f>
        <v>0</v>
      </c>
      <c r="DQ57" s="158">
        <f>-Capitalisation!DO64</f>
        <v>0</v>
      </c>
      <c r="DR57" s="158">
        <f>-Capitalisation!DP64</f>
        <v>0</v>
      </c>
      <c r="DS57" s="158">
        <f>-Capitalisation!DQ64</f>
        <v>0</v>
      </c>
      <c r="DT57" s="159">
        <f>-Capitalisation!DR64</f>
        <v>0</v>
      </c>
      <c r="DU57" s="144"/>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row>
    <row r="58" spans="1:166" s="141" customFormat="1" ht="15.5" customHeight="1" thickBot="1" x14ac:dyDescent="0.25">
      <c r="A58" s="408"/>
      <c r="B58" s="72" t="s">
        <v>135</v>
      </c>
      <c r="C58" s="157"/>
      <c r="D58" s="113"/>
      <c r="E58" s="158">
        <f>-Capitalisation!C63</f>
        <v>-10133.018843384663</v>
      </c>
      <c r="F58" s="158">
        <f>-Capitalisation!D63</f>
        <v>-10190.312405138478</v>
      </c>
      <c r="G58" s="158">
        <f>-Capitalisation!E63</f>
        <v>-10247.929913020211</v>
      </c>
      <c r="H58" s="158">
        <f>-Capitalisation!F63</f>
        <v>-10305.873198668367</v>
      </c>
      <c r="I58" s="158">
        <f>-Capitalisation!G63</f>
        <v>-10364.144104077801</v>
      </c>
      <c r="J58" s="158">
        <f>-Capitalisation!H63</f>
        <v>-10422.744481658276</v>
      </c>
      <c r="K58" s="158">
        <f>-Capitalisation!I63</f>
        <v>-10481.676194293348</v>
      </c>
      <c r="L58" s="158">
        <f>-Capitalisation!J63</f>
        <v>-10540.941115399588</v>
      </c>
      <c r="M58" s="158">
        <f>-Capitalisation!K63</f>
        <v>-10600.541128986135</v>
      </c>
      <c r="N58" s="158">
        <f>-Capitalisation!L63</f>
        <v>-10660.478129714593</v>
      </c>
      <c r="O58" s="158">
        <f>-Capitalisation!M63</f>
        <v>-10720.754022959252</v>
      </c>
      <c r="P58" s="158">
        <f>-Capitalisation!N63</f>
        <v>-10781.370724867673</v>
      </c>
      <c r="Q58" s="158">
        <f>-Capitalisation!O63</f>
        <v>-10842.330162421589</v>
      </c>
      <c r="R58" s="158">
        <f>-Capitalisation!P63</f>
        <v>-10903.63427349817</v>
      </c>
      <c r="S58" s="158">
        <f>-Capitalisation!Q63</f>
        <v>-10965.285006931623</v>
      </c>
      <c r="T58" s="158">
        <f>-Capitalisation!R63</f>
        <v>-11027.284322575149</v>
      </c>
      <c r="U58" s="158">
        <f>-Capitalisation!S63</f>
        <v>-11089.634191363244</v>
      </c>
      <c r="V58" s="158">
        <f>-Capitalisation!T63</f>
        <v>-11152.336595374352</v>
      </c>
      <c r="W58" s="158">
        <f>-Capitalisation!U63</f>
        <v>-11215.393527893881</v>
      </c>
      <c r="X58" s="158">
        <f>-Capitalisation!V63</f>
        <v>-11278.806993477556</v>
      </c>
      <c r="Y58" s="158">
        <f>-Capitalisation!W63</f>
        <v>-11342.57900801516</v>
      </c>
      <c r="Z58" s="158">
        <f>-Capitalisation!X63</f>
        <v>-11406.711598794609</v>
      </c>
      <c r="AA58" s="158">
        <f>-Capitalisation!Y63</f>
        <v>-11471.206804566396</v>
      </c>
      <c r="AB58" s="158">
        <f>-Capitalisation!Z63</f>
        <v>-11536.066675608407</v>
      </c>
      <c r="AC58" s="158">
        <f>-Capitalisation!AA63</f>
        <v>-11601.2932737911</v>
      </c>
      <c r="AD58" s="158">
        <f>-Capitalisation!AB63</f>
        <v>-11666.888672643041</v>
      </c>
      <c r="AE58" s="158">
        <f>-Capitalisation!AC63</f>
        <v>-11732.854957416837</v>
      </c>
      <c r="AF58" s="158">
        <f>-Capitalisation!AD63</f>
        <v>-11799.19422515541</v>
      </c>
      <c r="AG58" s="158">
        <f>-Capitalisation!AE63</f>
        <v>-11865.908584758672</v>
      </c>
      <c r="AH58" s="158">
        <f>-Capitalisation!AF63</f>
        <v>-11933.000157050559</v>
      </c>
      <c r="AI58" s="158">
        <f>-Capitalisation!AG63</f>
        <v>-12000.471074846453</v>
      </c>
      <c r="AJ58" s="158">
        <f>-Capitalisation!AH63</f>
        <v>-12068.323483020984</v>
      </c>
      <c r="AK58" s="158">
        <f>-Capitalisation!AI63</f>
        <v>-12136.559538576224</v>
      </c>
      <c r="AL58" s="158">
        <f>-Capitalisation!AJ63</f>
        <v>-12205.181410710233</v>
      </c>
      <c r="AM58" s="158">
        <f>-Capitalisation!AK63</f>
        <v>-12274.191280886047</v>
      </c>
      <c r="AN58" s="158">
        <f>-Capitalisation!AL63</f>
        <v>-12343.591342900998</v>
      </c>
      <c r="AO58" s="158">
        <f>-Capitalisation!AM63</f>
        <v>-12413.383802956479</v>
      </c>
      <c r="AP58" s="158">
        <f>-Capitalisation!AN63</f>
        <v>-12483.570879728057</v>
      </c>
      <c r="AQ58" s="158">
        <f>-Capitalisation!AO63</f>
        <v>-12554.154804436017</v>
      </c>
      <c r="AR58" s="158">
        <f>-Capitalisation!AP63</f>
        <v>-12625.13782091629</v>
      </c>
      <c r="AS58" s="158">
        <f>-Capitalisation!AQ63</f>
        <v>-12696.522185691781</v>
      </c>
      <c r="AT58" s="158">
        <f>-Capitalisation!AR63</f>
        <v>-12768.3101680441</v>
      </c>
      <c r="AU58" s="158">
        <f>-Capitalisation!AS63</f>
        <v>-12840.504050085707</v>
      </c>
      <c r="AV58" s="158">
        <f>-Capitalisation!AT63</f>
        <v>-12913.106126832456</v>
      </c>
      <c r="AW58" s="158">
        <f>-Capitalisation!AU63</f>
        <v>-12986.11870627656</v>
      </c>
      <c r="AX58" s="158">
        <f>-Capitalisation!AV63</f>
        <v>-13059.544109459952</v>
      </c>
      <c r="AY58" s="158">
        <f>-Capitalisation!AW63</f>
        <v>-13133.38467054807</v>
      </c>
      <c r="AZ58" s="158">
        <f>-Capitalisation!AX63</f>
        <v>-13207.642736904068</v>
      </c>
      <c r="BA58" s="158">
        <f>-Capitalisation!AY63</f>
        <v>-13282.320669163431</v>
      </c>
      <c r="BB58" s="158">
        <f>-Capitalisation!AZ63</f>
        <v>-13357.42084130902</v>
      </c>
      <c r="BC58" s="158">
        <f>-Capitalisation!BA63</f>
        <v>-13432.945640746537</v>
      </c>
      <c r="BD58" s="158">
        <f>-Capitalisation!BB63</f>
        <v>-13508.89746838043</v>
      </c>
      <c r="BE58" s="158">
        <f>-Capitalisation!BC63</f>
        <v>-13585.278738690206</v>
      </c>
      <c r="BF58" s="158">
        <f>-Capitalisation!BD63</f>
        <v>-13662.091879807183</v>
      </c>
      <c r="BG58" s="158">
        <f>-Capitalisation!BE63</f>
        <v>-13739.339333591703</v>
      </c>
      <c r="BH58" s="158">
        <f>-Capitalisation!BF63</f>
        <v>-13817.023555710726</v>
      </c>
      <c r="BI58" s="158">
        <f>-Capitalisation!BG63</f>
        <v>-13895.147015715918</v>
      </c>
      <c r="BJ58" s="158">
        <f>-Capitalisation!BH63</f>
        <v>-13973.712197122146</v>
      </c>
      <c r="BK58" s="158">
        <f>-Capitalisation!BI63</f>
        <v>-14052.721597486434</v>
      </c>
      <c r="BL58" s="158">
        <f>-Capitalisation!BJ63</f>
        <v>-14132.177728487353</v>
      </c>
      <c r="BM58" s="158">
        <f>-Capitalisation!BK63</f>
        <v>-14212.083116004869</v>
      </c>
      <c r="BN58" s="158">
        <f>-Capitalisation!BL63</f>
        <v>-14292.440300200649</v>
      </c>
      <c r="BO58" s="158">
        <f>-Capitalisation!BM63</f>
        <v>-14373.251835598794</v>
      </c>
      <c r="BP58" s="158">
        <f>-Capitalisation!BN63</f>
        <v>-14454.52029116706</v>
      </c>
      <c r="BQ58" s="158">
        <f>-Capitalisation!BO63</f>
        <v>-14536.248250398517</v>
      </c>
      <c r="BR58" s="158">
        <f>-Capitalisation!BP63</f>
        <v>-14618.438311393686</v>
      </c>
      <c r="BS58" s="158">
        <f>-Capitalisation!BQ63</f>
        <v>-14701.093086943121</v>
      </c>
      <c r="BT58" s="158">
        <f>-Capitalisation!BR63</f>
        <v>-14784.215204610477</v>
      </c>
      <c r="BU58" s="158">
        <f>-Capitalisation!BS63</f>
        <v>-14867.807306816032</v>
      </c>
      <c r="BV58" s="158">
        <f>-Capitalisation!BT63</f>
        <v>-14951.872050920696</v>
      </c>
      <c r="BW58" s="158">
        <f>-Capitalisation!BU63</f>
        <v>-15036.412109310484</v>
      </c>
      <c r="BX58" s="158">
        <f>-Capitalisation!BV63</f>
        <v>-15121.430169481468</v>
      </c>
      <c r="BY58" s="158">
        <f>-Capitalisation!BW63</f>
        <v>-15206.928934125212</v>
      </c>
      <c r="BZ58" s="158">
        <f>-Capitalisation!BX63</f>
        <v>-15292.911121214695</v>
      </c>
      <c r="CA58" s="158">
        <f>-Capitalisation!BY63</f>
        <v>-15379.379464090711</v>
      </c>
      <c r="CB58" s="158">
        <f>-Capitalisation!BZ63</f>
        <v>-15466.336711548754</v>
      </c>
      <c r="CC58" s="158">
        <f>-Capitalisation!CA63</f>
        <v>-15553.785627926414</v>
      </c>
      <c r="CD58" s="158">
        <f>-Capitalisation!CB63</f>
        <v>-15641.728993191246</v>
      </c>
      <c r="CE58" s="158">
        <f>-Capitalisation!CC63</f>
        <v>-15730.16960302914</v>
      </c>
      <c r="CF58" s="158">
        <f>-Capitalisation!CD63</f>
        <v>-15819.110268933211</v>
      </c>
      <c r="CG58" s="158">
        <f>-Capitalisation!CE63</f>
        <v>-15908.553818293154</v>
      </c>
      <c r="CH58" s="158">
        <f>-Capitalisation!CF63</f>
        <v>-15998.503094485146</v>
      </c>
      <c r="CI58" s="158">
        <f>-Capitalisation!CG63</f>
        <v>-16088.960956962217</v>
      </c>
      <c r="CJ58" s="158">
        <f>-Capitalisation!CH63</f>
        <v>-16179.930281345169</v>
      </c>
      <c r="CK58" s="158">
        <f>-Capitalisation!CI63</f>
        <v>-16271.413959513975</v>
      </c>
      <c r="CL58" s="158">
        <f>-Capitalisation!CJ63</f>
        <v>-16363.414899699725</v>
      </c>
      <c r="CM58" s="158">
        <f>-Capitalisation!CK63</f>
        <v>-16455.936026577059</v>
      </c>
      <c r="CN58" s="158">
        <f>-Capitalisation!CL63</f>
        <v>-16548.980281357166</v>
      </c>
      <c r="CO58" s="158">
        <f>-Capitalisation!CM63</f>
        <v>-16642.550621881262</v>
      </c>
      <c r="CP58" s="158">
        <f>-Capitalisation!CN63</f>
        <v>-16736.650022714632</v>
      </c>
      <c r="CQ58" s="158">
        <f>-Capitalisation!CO63</f>
        <v>-16831.28147524118</v>
      </c>
      <c r="CR58" s="158">
        <f>-Capitalisation!CP63</f>
        <v>-16926.447987758536</v>
      </c>
      <c r="CS58" s="158">
        <f>-Capitalisation!CQ63</f>
        <v>-17022.152585573676</v>
      </c>
      <c r="CT58" s="158">
        <f>-Capitalisation!CR63</f>
        <v>-17118.398311099107</v>
      </c>
      <c r="CU58" s="158">
        <f>-Capitalisation!CS63</f>
        <v>-17215.188223949572</v>
      </c>
      <c r="CV58" s="158">
        <f>-Capitalisation!CT63</f>
        <v>-17312.525401039329</v>
      </c>
      <c r="CW58" s="158">
        <f>-Capitalisation!CU63</f>
        <v>-17410.412936679953</v>
      </c>
      <c r="CX58" s="158">
        <f>-Capitalisation!CV63</f>
        <v>-17508.853942678703</v>
      </c>
      <c r="CY58" s="158">
        <f>-Capitalisation!CW63</f>
        <v>-17607.851548437455</v>
      </c>
      <c r="CZ58" s="158">
        <f>-Capitalisation!CX63</f>
        <v>-17707.408901052167</v>
      </c>
      <c r="DA58" s="158">
        <f>-Capitalisation!CY63</f>
        <v>-17807.529165412951</v>
      </c>
      <c r="DB58" s="158">
        <f>-Capitalisation!CZ63</f>
        <v>-17908.215524304655</v>
      </c>
      <c r="DC58" s="158">
        <f>-Capitalisation!DA63</f>
        <v>-18009.471178508062</v>
      </c>
      <c r="DD58" s="158">
        <f>-Capitalisation!DB63</f>
        <v>-18111.299346901633</v>
      </c>
      <c r="DE58" s="158">
        <f>-Capitalisation!DC63</f>
        <v>-18213.703266563833</v>
      </c>
      <c r="DF58" s="158">
        <f>-Capitalisation!DD63</f>
        <v>-18316.686192876041</v>
      </c>
      <c r="DG58" s="158">
        <f>-Capitalisation!DE63</f>
        <v>-18420.251399626042</v>
      </c>
      <c r="DH58" s="158">
        <f>-Capitalisation!DF63</f>
        <v>-18524.402179112083</v>
      </c>
      <c r="DI58" s="158">
        <f>-Capitalisation!DG63</f>
        <v>-18629.141842247551</v>
      </c>
      <c r="DJ58" s="158">
        <f>-Capitalisation!DH63</f>
        <v>-18734.473718666213</v>
      </c>
      <c r="DK58" s="158">
        <f>-Capitalisation!DI63</f>
        <v>0</v>
      </c>
      <c r="DL58" s="158">
        <f>-Capitalisation!DJ63</f>
        <v>0</v>
      </c>
      <c r="DM58" s="158">
        <f>-Capitalisation!DK63</f>
        <v>0</v>
      </c>
      <c r="DN58" s="158">
        <f>-Capitalisation!DL63</f>
        <v>0</v>
      </c>
      <c r="DO58" s="158">
        <f>-Capitalisation!DM63</f>
        <v>0</v>
      </c>
      <c r="DP58" s="158">
        <f>-Capitalisation!DN63</f>
        <v>0</v>
      </c>
      <c r="DQ58" s="158">
        <f>-Capitalisation!DO63</f>
        <v>0</v>
      </c>
      <c r="DR58" s="158">
        <f>-Capitalisation!DP63</f>
        <v>0</v>
      </c>
      <c r="DS58" s="158">
        <f>-Capitalisation!DQ63</f>
        <v>0</v>
      </c>
      <c r="DT58" s="159">
        <f>-Capitalisation!DR63</f>
        <v>0</v>
      </c>
      <c r="DU58" s="144"/>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c r="EY58" s="143"/>
      <c r="EZ58" s="143"/>
      <c r="FA58" s="143"/>
      <c r="FB58" s="143"/>
      <c r="FC58" s="143"/>
      <c r="FD58" s="143"/>
      <c r="FE58" s="143"/>
      <c r="FF58" s="143"/>
      <c r="FG58" s="143"/>
      <c r="FH58" s="143"/>
      <c r="FI58" s="143"/>
      <c r="FJ58" s="143"/>
    </row>
    <row r="59" spans="1:166" s="141" customFormat="1" ht="15.5" customHeight="1" x14ac:dyDescent="0.2">
      <c r="A59" s="408"/>
      <c r="B59" s="127" t="s">
        <v>55</v>
      </c>
      <c r="C59" s="90">
        <f>SUM(D59:DT59)</f>
        <v>-8107592.0072510848</v>
      </c>
      <c r="D59" s="132">
        <f t="shared" ref="D59" si="126">D56</f>
        <v>-659999.88</v>
      </c>
      <c r="E59" s="107">
        <f>SUM(E56:E58)</f>
        <v>-66887.201156828087</v>
      </c>
      <c r="F59" s="107">
        <f t="shared" ref="F59:G59" si="127">SUM(F56:F58)</f>
        <v>-66887.201156828072</v>
      </c>
      <c r="G59" s="107">
        <f t="shared" si="127"/>
        <v>-66887.201156828072</v>
      </c>
      <c r="H59" s="107">
        <f>SUM(H56:H58)</f>
        <v>-66887.201156828087</v>
      </c>
      <c r="I59" s="107">
        <f t="shared" ref="I59:BT59" si="128">SUM(I56:I58)</f>
        <v>-66887.201156828087</v>
      </c>
      <c r="J59" s="107">
        <f t="shared" si="128"/>
        <v>-66887.201156828072</v>
      </c>
      <c r="K59" s="107">
        <f t="shared" si="128"/>
        <v>-66887.201156828087</v>
      </c>
      <c r="L59" s="107">
        <f t="shared" si="128"/>
        <v>-66887.201156828072</v>
      </c>
      <c r="M59" s="107">
        <f t="shared" si="128"/>
        <v>-66887.201156828072</v>
      </c>
      <c r="N59" s="107">
        <f t="shared" si="128"/>
        <v>-66887.201156828087</v>
      </c>
      <c r="O59" s="107">
        <f t="shared" si="128"/>
        <v>-66887.201156828087</v>
      </c>
      <c r="P59" s="107">
        <f t="shared" si="128"/>
        <v>-66887.201156828087</v>
      </c>
      <c r="Q59" s="107">
        <f t="shared" si="128"/>
        <v>-66887.201156828087</v>
      </c>
      <c r="R59" s="107">
        <f t="shared" si="128"/>
        <v>-66887.201156828087</v>
      </c>
      <c r="S59" s="107">
        <f t="shared" si="128"/>
        <v>-66887.201156828072</v>
      </c>
      <c r="T59" s="107">
        <f t="shared" si="128"/>
        <v>-66887.201156828087</v>
      </c>
      <c r="U59" s="107">
        <f t="shared" si="128"/>
        <v>-66887.201156828087</v>
      </c>
      <c r="V59" s="107">
        <f t="shared" si="128"/>
        <v>-66887.201156828072</v>
      </c>
      <c r="W59" s="107">
        <f t="shared" si="128"/>
        <v>-66887.201156828087</v>
      </c>
      <c r="X59" s="107">
        <f t="shared" si="128"/>
        <v>-66887.201156828087</v>
      </c>
      <c r="Y59" s="107">
        <f t="shared" si="128"/>
        <v>-66887.201156828072</v>
      </c>
      <c r="Z59" s="107">
        <f t="shared" si="128"/>
        <v>-66887.201156828087</v>
      </c>
      <c r="AA59" s="107">
        <f t="shared" si="128"/>
        <v>-66887.201156828072</v>
      </c>
      <c r="AB59" s="107">
        <f t="shared" si="128"/>
        <v>-66887.201156828072</v>
      </c>
      <c r="AC59" s="107">
        <f t="shared" si="128"/>
        <v>-66887.201156828087</v>
      </c>
      <c r="AD59" s="107">
        <f t="shared" si="128"/>
        <v>-66887.201156828072</v>
      </c>
      <c r="AE59" s="107">
        <f t="shared" si="128"/>
        <v>-66887.201156828087</v>
      </c>
      <c r="AF59" s="107">
        <f t="shared" si="128"/>
        <v>-66887.201156828072</v>
      </c>
      <c r="AG59" s="107">
        <f t="shared" si="128"/>
        <v>-66887.201156828072</v>
      </c>
      <c r="AH59" s="107">
        <f t="shared" si="128"/>
        <v>-66887.201156828087</v>
      </c>
      <c r="AI59" s="107">
        <f t="shared" si="128"/>
        <v>-66887.201156828087</v>
      </c>
      <c r="AJ59" s="107">
        <f t="shared" si="128"/>
        <v>-66887.201156828087</v>
      </c>
      <c r="AK59" s="107">
        <f t="shared" si="128"/>
        <v>-66887.201156828087</v>
      </c>
      <c r="AL59" s="107">
        <f t="shared" si="128"/>
        <v>-66887.201156828087</v>
      </c>
      <c r="AM59" s="107">
        <f t="shared" si="128"/>
        <v>-66887.201156828087</v>
      </c>
      <c r="AN59" s="107">
        <f t="shared" si="128"/>
        <v>-66887.201156828087</v>
      </c>
      <c r="AO59" s="107">
        <f t="shared" si="128"/>
        <v>-66887.201156828087</v>
      </c>
      <c r="AP59" s="107">
        <f t="shared" si="128"/>
        <v>-66887.201156828087</v>
      </c>
      <c r="AQ59" s="107">
        <f t="shared" si="128"/>
        <v>-66887.201156828087</v>
      </c>
      <c r="AR59" s="107">
        <f t="shared" si="128"/>
        <v>-66887.201156828087</v>
      </c>
      <c r="AS59" s="107">
        <f t="shared" si="128"/>
        <v>-66887.201156828087</v>
      </c>
      <c r="AT59" s="107">
        <f t="shared" si="128"/>
        <v>-66887.201156828087</v>
      </c>
      <c r="AU59" s="107">
        <f t="shared" si="128"/>
        <v>-66887.201156828087</v>
      </c>
      <c r="AV59" s="107">
        <f t="shared" si="128"/>
        <v>-66887.201156828087</v>
      </c>
      <c r="AW59" s="107">
        <f t="shared" si="128"/>
        <v>-66887.201156828087</v>
      </c>
      <c r="AX59" s="107">
        <f t="shared" si="128"/>
        <v>-66887.201156828087</v>
      </c>
      <c r="AY59" s="107">
        <f t="shared" si="128"/>
        <v>-66887.201156828087</v>
      </c>
      <c r="AZ59" s="107">
        <f t="shared" si="128"/>
        <v>-66887.201156828087</v>
      </c>
      <c r="BA59" s="107">
        <f t="shared" si="128"/>
        <v>-66887.201156828072</v>
      </c>
      <c r="BB59" s="107">
        <f t="shared" si="128"/>
        <v>-66887.201156828087</v>
      </c>
      <c r="BC59" s="107">
        <f t="shared" si="128"/>
        <v>-66887.201156828072</v>
      </c>
      <c r="BD59" s="107">
        <f t="shared" si="128"/>
        <v>-66887.201156828072</v>
      </c>
      <c r="BE59" s="107">
        <f t="shared" si="128"/>
        <v>-66887.201156828087</v>
      </c>
      <c r="BF59" s="107">
        <f t="shared" si="128"/>
        <v>-66887.201156828072</v>
      </c>
      <c r="BG59" s="107">
        <f t="shared" si="128"/>
        <v>-66887.201156828072</v>
      </c>
      <c r="BH59" s="107">
        <f t="shared" si="128"/>
        <v>-66887.201156828072</v>
      </c>
      <c r="BI59" s="107">
        <f t="shared" si="128"/>
        <v>-66887.201156828072</v>
      </c>
      <c r="BJ59" s="107">
        <f t="shared" si="128"/>
        <v>-66887.201156828072</v>
      </c>
      <c r="BK59" s="107">
        <f t="shared" si="128"/>
        <v>-66887.201156828087</v>
      </c>
      <c r="BL59" s="107">
        <f t="shared" si="128"/>
        <v>-66887.201156828087</v>
      </c>
      <c r="BM59" s="107">
        <f t="shared" si="128"/>
        <v>-66887.201156828087</v>
      </c>
      <c r="BN59" s="107">
        <f t="shared" si="128"/>
        <v>-66887.201156828072</v>
      </c>
      <c r="BO59" s="107">
        <f t="shared" si="128"/>
        <v>-66887.201156828087</v>
      </c>
      <c r="BP59" s="107">
        <f t="shared" si="128"/>
        <v>-66887.201156828087</v>
      </c>
      <c r="BQ59" s="107">
        <f t="shared" si="128"/>
        <v>-66887.201156828087</v>
      </c>
      <c r="BR59" s="107">
        <f t="shared" si="128"/>
        <v>-66887.201156828087</v>
      </c>
      <c r="BS59" s="107">
        <f t="shared" si="128"/>
        <v>-66887.201156828072</v>
      </c>
      <c r="BT59" s="107">
        <f t="shared" si="128"/>
        <v>-66887.201156828087</v>
      </c>
      <c r="BU59" s="107">
        <f t="shared" ref="BU59:DT59" si="129">SUM(BU56:BU58)</f>
        <v>-66887.201156828087</v>
      </c>
      <c r="BV59" s="107">
        <f t="shared" si="129"/>
        <v>-66887.201156828072</v>
      </c>
      <c r="BW59" s="107">
        <f t="shared" si="129"/>
        <v>-66887.201156828087</v>
      </c>
      <c r="BX59" s="107">
        <f t="shared" si="129"/>
        <v>-66887.201156828087</v>
      </c>
      <c r="BY59" s="107">
        <f t="shared" si="129"/>
        <v>-66887.201156828087</v>
      </c>
      <c r="BZ59" s="107">
        <f t="shared" si="129"/>
        <v>-66887.201156828072</v>
      </c>
      <c r="CA59" s="107">
        <f t="shared" si="129"/>
        <v>-66887.201156828087</v>
      </c>
      <c r="CB59" s="107">
        <f t="shared" si="129"/>
        <v>-66887.201156828072</v>
      </c>
      <c r="CC59" s="107">
        <f t="shared" si="129"/>
        <v>-66887.201156828072</v>
      </c>
      <c r="CD59" s="107">
        <f t="shared" si="129"/>
        <v>-66887.201156828087</v>
      </c>
      <c r="CE59" s="107">
        <f t="shared" si="129"/>
        <v>-66887.201156828072</v>
      </c>
      <c r="CF59" s="107">
        <f t="shared" si="129"/>
        <v>-66887.201156828087</v>
      </c>
      <c r="CG59" s="107">
        <f t="shared" si="129"/>
        <v>-66887.201156828072</v>
      </c>
      <c r="CH59" s="107">
        <f t="shared" si="129"/>
        <v>-66887.201156828087</v>
      </c>
      <c r="CI59" s="107">
        <f t="shared" si="129"/>
        <v>-66887.201156828072</v>
      </c>
      <c r="CJ59" s="107">
        <f t="shared" si="129"/>
        <v>-66887.201156828072</v>
      </c>
      <c r="CK59" s="107">
        <f t="shared" si="129"/>
        <v>-66887.201156828072</v>
      </c>
      <c r="CL59" s="107">
        <f t="shared" si="129"/>
        <v>-66887.201156828087</v>
      </c>
      <c r="CM59" s="107">
        <f t="shared" si="129"/>
        <v>-66887.201156828087</v>
      </c>
      <c r="CN59" s="107">
        <f t="shared" si="129"/>
        <v>-66887.201156828087</v>
      </c>
      <c r="CO59" s="107">
        <f t="shared" si="129"/>
        <v>-66887.201156828072</v>
      </c>
      <c r="CP59" s="107">
        <f t="shared" si="129"/>
        <v>-66887.201156828087</v>
      </c>
      <c r="CQ59" s="107">
        <f t="shared" si="129"/>
        <v>-66887.201156828087</v>
      </c>
      <c r="CR59" s="107">
        <f t="shared" si="129"/>
        <v>-66887.201156828087</v>
      </c>
      <c r="CS59" s="107">
        <f t="shared" si="129"/>
        <v>-66887.201156828087</v>
      </c>
      <c r="CT59" s="107">
        <f t="shared" si="129"/>
        <v>-66887.201156828087</v>
      </c>
      <c r="CU59" s="107">
        <f t="shared" si="129"/>
        <v>-66887.201156828072</v>
      </c>
      <c r="CV59" s="107">
        <f t="shared" si="129"/>
        <v>-66887.201156828072</v>
      </c>
      <c r="CW59" s="107">
        <f t="shared" si="129"/>
        <v>-66887.201156828087</v>
      </c>
      <c r="CX59" s="107">
        <f t="shared" si="129"/>
        <v>-66887.201156828087</v>
      </c>
      <c r="CY59" s="107">
        <f t="shared" si="129"/>
        <v>-66887.201156828087</v>
      </c>
      <c r="CZ59" s="107">
        <f t="shared" si="129"/>
        <v>-66887.201156828072</v>
      </c>
      <c r="DA59" s="107">
        <f t="shared" si="129"/>
        <v>-66887.201156828072</v>
      </c>
      <c r="DB59" s="107">
        <f t="shared" si="129"/>
        <v>-66887.201156828072</v>
      </c>
      <c r="DC59" s="107">
        <f t="shared" si="129"/>
        <v>-66887.201156828072</v>
      </c>
      <c r="DD59" s="107">
        <f t="shared" si="129"/>
        <v>-66887.201156828087</v>
      </c>
      <c r="DE59" s="107">
        <f t="shared" si="129"/>
        <v>-66887.201156828087</v>
      </c>
      <c r="DF59" s="107">
        <f t="shared" si="129"/>
        <v>-66887.201156828087</v>
      </c>
      <c r="DG59" s="107">
        <f t="shared" si="129"/>
        <v>-66887.201156828087</v>
      </c>
      <c r="DH59" s="107">
        <f t="shared" si="129"/>
        <v>-66887.201156828087</v>
      </c>
      <c r="DI59" s="107">
        <f t="shared" si="129"/>
        <v>-66887.201156828087</v>
      </c>
      <c r="DJ59" s="107">
        <f t="shared" si="129"/>
        <v>-156887.20115682806</v>
      </c>
      <c r="DK59" s="107">
        <f t="shared" si="129"/>
        <v>0</v>
      </c>
      <c r="DL59" s="107">
        <f t="shared" si="129"/>
        <v>0</v>
      </c>
      <c r="DM59" s="107">
        <f t="shared" si="129"/>
        <v>0</v>
      </c>
      <c r="DN59" s="107">
        <f t="shared" si="129"/>
        <v>0</v>
      </c>
      <c r="DO59" s="107">
        <f t="shared" si="129"/>
        <v>0</v>
      </c>
      <c r="DP59" s="107">
        <f t="shared" si="129"/>
        <v>0</v>
      </c>
      <c r="DQ59" s="107">
        <f t="shared" si="129"/>
        <v>0</v>
      </c>
      <c r="DR59" s="107">
        <f t="shared" si="129"/>
        <v>0</v>
      </c>
      <c r="DS59" s="107">
        <f t="shared" si="129"/>
        <v>0</v>
      </c>
      <c r="DT59" s="108">
        <f t="shared" si="129"/>
        <v>0</v>
      </c>
      <c r="DU59" s="144"/>
      <c r="DV59" s="143"/>
      <c r="DW59" s="143"/>
      <c r="DX59" s="143"/>
      <c r="DY59" s="143"/>
      <c r="DZ59" s="143"/>
      <c r="EA59" s="143"/>
      <c r="EB59" s="143"/>
      <c r="EC59" s="143"/>
      <c r="ED59" s="143"/>
      <c r="EE59" s="143"/>
      <c r="EF59" s="143"/>
      <c r="EG59" s="143"/>
      <c r="EH59" s="143"/>
      <c r="EI59" s="143"/>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row>
    <row r="60" spans="1:166" s="141" customFormat="1" ht="15.5" customHeight="1" x14ac:dyDescent="0.2">
      <c r="A60" s="408"/>
      <c r="B60" s="128" t="s">
        <v>50</v>
      </c>
      <c r="C60" s="91">
        <f>SUM(D60:DT60)</f>
        <v>-5769254.1874384442</v>
      </c>
      <c r="D60" s="120">
        <f>D59/((1+'Inputs and Model Assumptions'!$D$43)^(D50))</f>
        <v>-659999.88</v>
      </c>
      <c r="E60" s="109">
        <f>E59/((1+'Inputs and Model Assumptions'!$E$43)^(E50))</f>
        <v>-66408.573099536428</v>
      </c>
      <c r="F60" s="109">
        <f>F59/((1+'Inputs and Model Assumptions'!$E$43)^(F50))</f>
        <v>-65933.369984733974</v>
      </c>
      <c r="G60" s="109">
        <f>G59/((1+'Inputs and Model Assumptions'!$E$43)^(G50))</f>
        <v>-65461.567304390199</v>
      </c>
      <c r="H60" s="109">
        <f>H59/((1+'Inputs and Model Assumptions'!$E$43)^(H50))</f>
        <v>-64993.140725847858</v>
      </c>
      <c r="I60" s="109">
        <f>I59/((1+'Inputs and Model Assumptions'!$E$43)^(I50))</f>
        <v>-64528.0660905681</v>
      </c>
      <c r="J60" s="109">
        <f>J59/((1+'Inputs and Model Assumptions'!$E$43)^(J50))</f>
        <v>-64066.319412884543</v>
      </c>
      <c r="K60" s="109">
        <f>K59/((1+'Inputs and Model Assumptions'!$E$43)^(K50))</f>
        <v>-63607.87687876627</v>
      </c>
      <c r="L60" s="109">
        <f>L59/((1+'Inputs and Model Assumptions'!$E$43)^(L50))</f>
        <v>-63152.714844589529</v>
      </c>
      <c r="M60" s="109">
        <f>M59/((1+'Inputs and Model Assumptions'!$E$43)^(M50))</f>
        <v>-62700.809835918466</v>
      </c>
      <c r="N60" s="109">
        <f>N59/((1+'Inputs and Model Assumptions'!$E$43)^(N50))</f>
        <v>-62252.138546294394</v>
      </c>
      <c r="O60" s="109">
        <f>O59/((1+'Inputs and Model Assumptions'!$E$43)^(O50))</f>
        <v>-61806.677836033814</v>
      </c>
      <c r="P60" s="109">
        <f>P59/((1+'Inputs and Model Assumptions'!$E$43)^(P50))</f>
        <v>-61364.404731034978</v>
      </c>
      <c r="Q60" s="109">
        <f>Q59/((1+'Inputs and Model Assumptions'!$E$43)^(Q50))</f>
        <v>-60925.296421593092</v>
      </c>
      <c r="R60" s="109">
        <f>R59/((1+'Inputs and Model Assumptions'!$E$43)^(R50))</f>
        <v>-60489.330261223877</v>
      </c>
      <c r="S60" s="109">
        <f>S59/((1+'Inputs and Model Assumptions'!$E$43)^(S50))</f>
        <v>-60056.483765495621</v>
      </c>
      <c r="T60" s="109">
        <f>T59/((1+'Inputs and Model Assumptions'!$E$43)^(T50))</f>
        <v>-59626.734610869629</v>
      </c>
      <c r="U60" s="109">
        <f>U59/((1+'Inputs and Model Assumptions'!$E$43)^(U50))</f>
        <v>-59200.060633548746</v>
      </c>
      <c r="V60" s="109">
        <f>V59/((1+'Inputs and Model Assumptions'!$E$43)^(V50))</f>
        <v>-58776.439828334478</v>
      </c>
      <c r="W60" s="109">
        <f>W59/((1+'Inputs and Model Assumptions'!$E$43)^(W50))</f>
        <v>-58355.850347492029</v>
      </c>
      <c r="X60" s="109">
        <f>X59/((1+'Inputs and Model Assumptions'!$E$43)^(X50))</f>
        <v>-57938.270499623468</v>
      </c>
      <c r="Y60" s="109">
        <f>Y59/((1+'Inputs and Model Assumptions'!$E$43)^(Y50))</f>
        <v>-57523.678748549079</v>
      </c>
      <c r="Z60" s="109">
        <f>Z59/((1+'Inputs and Model Assumptions'!$E$43)^(Z50))</f>
        <v>-57112.053712196721</v>
      </c>
      <c r="AA60" s="109">
        <f>AA59/((1+'Inputs and Model Assumptions'!$E$43)^(AA50))</f>
        <v>-56703.374161498912</v>
      </c>
      <c r="AB60" s="109">
        <f>AB59/((1+'Inputs and Model Assumptions'!$E$43)^(AB50))</f>
        <v>-56297.619019298167</v>
      </c>
      <c r="AC60" s="109">
        <f>AC59/((1+'Inputs and Model Assumptions'!$E$43)^(AC50))</f>
        <v>-55894.767359259742</v>
      </c>
      <c r="AD60" s="109">
        <f>AD59/((1+'Inputs and Model Assumptions'!$E$43)^(AD50))</f>
        <v>-55494.798404792564</v>
      </c>
      <c r="AE60" s="109">
        <f>AE59/((1+'Inputs and Model Assumptions'!$E$43)^(AE50))</f>
        <v>-55097.691527977688</v>
      </c>
      <c r="AF60" s="109">
        <f>AF59/((1+'Inputs and Model Assumptions'!$E$43)^(AF50))</f>
        <v>-54703.426248504264</v>
      </c>
      <c r="AG60" s="109">
        <f>AG59/((1+'Inputs and Model Assumptions'!$E$43)^(AG50))</f>
        <v>-54311.982232613555</v>
      </c>
      <c r="AH60" s="109">
        <f>AH59/((1+'Inputs and Model Assumptions'!$E$43)^(AH50))</f>
        <v>-53923.339292050019</v>
      </c>
      <c r="AI60" s="109">
        <f>AI59/((1+'Inputs and Model Assumptions'!$E$43)^(AI50))</f>
        <v>-53537.477383020239</v>
      </c>
      <c r="AJ60" s="109">
        <f>AJ59/((1+'Inputs and Model Assumptions'!$E$43)^(AJ50))</f>
        <v>-53154.376605159167</v>
      </c>
      <c r="AK60" s="109">
        <f>AK59/((1+'Inputs and Model Assumptions'!$E$43)^(AK50))</f>
        <v>-52774.017200503775</v>
      </c>
      <c r="AL60" s="109">
        <f>AL59/((1+'Inputs and Model Assumptions'!$E$43)^(AL50))</f>
        <v>-52396.379552474093</v>
      </c>
      <c r="AM60" s="109">
        <f>AM59/((1+'Inputs and Model Assumptions'!$E$43)^(AM50))</f>
        <v>-52021.444184861437</v>
      </c>
      <c r="AN60" s="109">
        <f>AN59/((1+'Inputs and Model Assumptions'!$E$43)^(AN50))</f>
        <v>-51649.191760824033</v>
      </c>
      <c r="AO60" s="109">
        <f>AO59/((1+'Inputs and Model Assumptions'!$E$43)^(AO50))</f>
        <v>-51279.603081889698</v>
      </c>
      <c r="AP60" s="109">
        <f>AP59/((1+'Inputs and Model Assumptions'!$E$43)^(AP50))</f>
        <v>-50912.659086965687</v>
      </c>
      <c r="AQ60" s="109">
        <f>AQ59/((1+'Inputs and Model Assumptions'!$E$43)^(AQ50))</f>
        <v>-50548.340851355693</v>
      </c>
      <c r="AR60" s="109">
        <f>AR59/((1+'Inputs and Model Assumptions'!$E$43)^(AR50))</f>
        <v>-50186.629585783769</v>
      </c>
      <c r="AS60" s="109">
        <f>AS59/((1+'Inputs and Model Assumptions'!$E$43)^(AS50))</f>
        <v>-49827.506635425314</v>
      </c>
      <c r="AT60" s="109">
        <f>AT59/((1+'Inputs and Model Assumptions'!$E$43)^(AT50))</f>
        <v>-49470.953478944997</v>
      </c>
      <c r="AU60" s="109">
        <f>AU59/((1+'Inputs and Model Assumptions'!$E$43)^(AU50))</f>
        <v>-49116.951727541535</v>
      </c>
      <c r="AV60" s="109">
        <f>AV59/((1+'Inputs and Model Assumptions'!$E$43)^(AV50))</f>
        <v>-48765.483123999264</v>
      </c>
      <c r="AW60" s="109">
        <f>AW59/((1+'Inputs and Model Assumptions'!$E$43)^(AW50))</f>
        <v>-48416.529541746619</v>
      </c>
      <c r="AX60" s="109">
        <f>AX59/((1+'Inputs and Model Assumptions'!$E$43)^(AX50))</f>
        <v>-48070.0729839212</v>
      </c>
      <c r="AY60" s="109">
        <f>AY59/((1+'Inputs and Model Assumptions'!$E$43)^(AY50))</f>
        <v>-47726.095582441703</v>
      </c>
      <c r="AZ60" s="109">
        <f>AZ59/((1+'Inputs and Model Assumptions'!$E$43)^(AZ50))</f>
        <v>-47384.579597086304</v>
      </c>
      <c r="BA60" s="109">
        <f>BA59/((1+'Inputs and Model Assumptions'!$E$43)^(BA50))</f>
        <v>-47045.507414577718</v>
      </c>
      <c r="BB60" s="109">
        <f>BB59/((1+'Inputs and Model Assumptions'!$E$43)^(BB50))</f>
        <v>-46708.861547674976</v>
      </c>
      <c r="BC60" s="109">
        <f>BC59/((1+'Inputs and Model Assumptions'!$E$43)^(BC50))</f>
        <v>-46374.624634271291</v>
      </c>
      <c r="BD60" s="109">
        <f>BD59/((1+'Inputs and Model Assumptions'!$E$43)^(BD50))</f>
        <v>-46042.77943649888</v>
      </c>
      <c r="BE60" s="109">
        <f>BE59/((1+'Inputs and Model Assumptions'!$E$43)^(BE50))</f>
        <v>-45713.308839839752</v>
      </c>
      <c r="BF60" s="109">
        <f>BF59/((1+'Inputs and Model Assumptions'!$E$43)^(BF50))</f>
        <v>-45386.195852243123</v>
      </c>
      <c r="BG60" s="109">
        <f>BG59/((1+'Inputs and Model Assumptions'!$E$43)^(BG50))</f>
        <v>-45061.423603249117</v>
      </c>
      <c r="BH60" s="109">
        <f>BH59/((1+'Inputs and Model Assumptions'!$E$43)^(BH50))</f>
        <v>-44738.975343118611</v>
      </c>
      <c r="BI60" s="109">
        <f>BI59/((1+'Inputs and Model Assumptions'!$E$43)^(BI50))</f>
        <v>-44418.834441969382</v>
      </c>
      <c r="BJ60" s="109">
        <f>BJ59/((1+'Inputs and Model Assumptions'!$E$43)^(BJ50))</f>
        <v>-44100.98438891855</v>
      </c>
      <c r="BK60" s="109">
        <f>BK59/((1+'Inputs and Model Assumptions'!$E$43)^(BK50))</f>
        <v>-43785.408791230955</v>
      </c>
      <c r="BL60" s="109">
        <f>BL59/((1+'Inputs and Model Assumptions'!$E$43)^(BL50))</f>
        <v>-43472.09137347369</v>
      </c>
      <c r="BM60" s="109">
        <f>BM59/((1+'Inputs and Model Assumptions'!$E$43)^(BM50))</f>
        <v>-43161.015976676841</v>
      </c>
      <c r="BN60" s="109">
        <f>BN59/((1+'Inputs and Model Assumptions'!$E$43)^(BN50))</f>
        <v>-42852.166557499986</v>
      </c>
      <c r="BO60" s="109">
        <f>BO59/((1+'Inputs and Model Assumptions'!$E$43)^(BO50))</f>
        <v>-42545.527187404892</v>
      </c>
      <c r="BP60" s="109">
        <f>BP59/((1+'Inputs and Model Assumptions'!$E$43)^(BP50))</f>
        <v>-42241.082051833866</v>
      </c>
      <c r="BQ60" s="109">
        <f>BQ59/((1+'Inputs and Model Assumptions'!$E$43)^(BQ50))</f>
        <v>-41938.815449394293</v>
      </c>
      <c r="BR60" s="109">
        <f>BR59/((1+'Inputs and Model Assumptions'!$E$43)^(BR50))</f>
        <v>-41638.711791048772</v>
      </c>
      <c r="BS60" s="109">
        <f>BS59/((1+'Inputs and Model Assumptions'!$E$43)^(BS50))</f>
        <v>-41340.755599311145</v>
      </c>
      <c r="BT60" s="109">
        <f>BT59/((1+'Inputs and Model Assumptions'!$E$43)^(BT50))</f>
        <v>-41044.931507448287</v>
      </c>
      <c r="BU60" s="109">
        <f>BU59/((1+'Inputs and Model Assumptions'!$E$43)^(BU50))</f>
        <v>-40751.224258687536</v>
      </c>
      <c r="BV60" s="109">
        <f>BV59/((1+'Inputs and Model Assumptions'!$E$43)^(BV50))</f>
        <v>-40459.618705429879</v>
      </c>
      <c r="BW60" s="109">
        <f>BW59/((1+'Inputs and Model Assumptions'!$E$43)^(BW50))</f>
        <v>-40170.099808468774</v>
      </c>
      <c r="BX60" s="109">
        <f>BX59/((1+'Inputs and Model Assumptions'!$E$43)^(BX50))</f>
        <v>-39882.652636214414</v>
      </c>
      <c r="BY60" s="109">
        <f>BY59/((1+'Inputs and Model Assumptions'!$E$43)^(BY50))</f>
        <v>-39597.262363923728</v>
      </c>
      <c r="BZ60" s="109">
        <f>BZ59/((1+'Inputs and Model Assumptions'!$E$43)^(BZ50))</f>
        <v>-39313.914272935792</v>
      </c>
      <c r="CA60" s="109">
        <f>CA59/((1+'Inputs and Model Assumptions'!$E$43)^(CA50))</f>
        <v>-39032.593749912761</v>
      </c>
      <c r="CB60" s="109">
        <f>CB59/((1+'Inputs and Model Assumptions'!$E$43)^(CB50))</f>
        <v>-38753.286286086128</v>
      </c>
      <c r="CC60" s="109">
        <f>CC59/((1+'Inputs and Model Assumptions'!$E$43)^(CC50))</f>
        <v>-38475.977476508539</v>
      </c>
      <c r="CD60" s="109">
        <f>CD59/((1+'Inputs and Model Assumptions'!$E$43)^(CD50))</f>
        <v>-38200.653019310819</v>
      </c>
      <c r="CE60" s="109">
        <f>CE59/((1+'Inputs and Model Assumptions'!$E$43)^(CE50))</f>
        <v>-37927.298714964367</v>
      </c>
      <c r="CF60" s="109">
        <f>CF59/((1+'Inputs and Model Assumptions'!$E$43)^(CF50))</f>
        <v>-37655.900465548912</v>
      </c>
      <c r="CG60" s="109">
        <f>CG59/((1+'Inputs and Model Assumptions'!$E$43)^(CG50))</f>
        <v>-37386.444274025271</v>
      </c>
      <c r="CH60" s="109">
        <f>CH59/((1+'Inputs and Model Assumptions'!$E$43)^(CH50))</f>
        <v>-37118.916243513682</v>
      </c>
      <c r="CI60" s="109">
        <f>CI59/((1+'Inputs and Model Assumptions'!$E$43)^(CI50))</f>
        <v>-36853.302576576869</v>
      </c>
      <c r="CJ60" s="109">
        <f>CJ59/((1+'Inputs and Model Assumptions'!$E$43)^(CJ50))</f>
        <v>-36589.589574508653</v>
      </c>
      <c r="CK60" s="109">
        <f>CK59/((1+'Inputs and Model Assumptions'!$E$43)^(CK50))</f>
        <v>-36327.763636627278</v>
      </c>
      <c r="CL60" s="109">
        <f>CL59/((1+'Inputs and Model Assumptions'!$E$43)^(CL50))</f>
        <v>-36067.81125957414</v>
      </c>
      <c r="CM60" s="109">
        <f>CM59/((1+'Inputs and Model Assumptions'!$E$43)^(CM50))</f>
        <v>-35809.719036617229</v>
      </c>
      <c r="CN60" s="109">
        <f>CN59/((1+'Inputs and Model Assumptions'!$E$43)^(CN50))</f>
        <v>-35553.473656959781</v>
      </c>
      <c r="CO60" s="109">
        <f>CO59/((1+'Inputs and Model Assumptions'!$E$43)^(CO50))</f>
        <v>-35299.061905053728</v>
      </c>
      <c r="CP60" s="109">
        <f>CP59/((1+'Inputs and Model Assumptions'!$E$43)^(CP50))</f>
        <v>-35046.470659918203</v>
      </c>
      <c r="CQ60" s="109">
        <f>CQ59/((1+'Inputs and Model Assumptions'!$E$43)^(CQ50))</f>
        <v>-34795.686894462757</v>
      </c>
      <c r="CR60" s="109">
        <f>CR59/((1+'Inputs and Model Assumptions'!$E$43)^(CR50))</f>
        <v>-34546.697674815528</v>
      </c>
      <c r="CS60" s="109">
        <f>CS59/((1+'Inputs and Model Assumptions'!$E$43)^(CS50))</f>
        <v>-34299.490159656241</v>
      </c>
      <c r="CT60" s="109">
        <f>CT59/((1+'Inputs and Model Assumptions'!$E$43)^(CT50))</f>
        <v>-34054.051599553852</v>
      </c>
      <c r="CU60" s="109">
        <f>CU59/((1+'Inputs and Model Assumptions'!$E$43)^(CU50))</f>
        <v>-33810.369336309072</v>
      </c>
      <c r="CV60" s="109">
        <f>CV59/((1+'Inputs and Model Assumptions'!$E$43)^(CV50))</f>
        <v>-33568.430802301533</v>
      </c>
      <c r="CW60" s="109">
        <f>CW59/((1+'Inputs and Model Assumptions'!$E$43)^(CW50))</f>
        <v>-33328.223519841566</v>
      </c>
      <c r="CX60" s="109">
        <f>CX59/((1+'Inputs and Model Assumptions'!$E$43)^(CX50))</f>
        <v>-33089.735100526756</v>
      </c>
      <c r="CY60" s="109">
        <f>CY59/((1+'Inputs and Model Assumptions'!$E$43)^(CY50))</f>
        <v>-32852.953244602984</v>
      </c>
      <c r="CZ60" s="109">
        <f>CZ59/((1+'Inputs and Model Assumptions'!$E$43)^(CZ50))</f>
        <v>-32617.865740330079</v>
      </c>
      <c r="DA60" s="109">
        <f>DA59/((1+'Inputs and Model Assumptions'!$E$43)^(DA50))</f>
        <v>-32384.460463352058</v>
      </c>
      <c r="DB60" s="109">
        <f>DB59/((1+'Inputs and Model Assumptions'!$E$43)^(DB50))</f>
        <v>-32152.725376071754</v>
      </c>
      <c r="DC60" s="109">
        <f>DC59/((1+'Inputs and Model Assumptions'!$E$43)^(DC50))</f>
        <v>-31922.648527030055</v>
      </c>
      <c r="DD60" s="109">
        <f>DD59/((1+'Inputs and Model Assumptions'!$E$43)^(DD50))</f>
        <v>-31694.218050289495</v>
      </c>
      <c r="DE60" s="109">
        <f>DE59/((1+'Inputs and Model Assumptions'!$E$43)^(DE50))</f>
        <v>-31467.422164822256</v>
      </c>
      <c r="DF60" s="109">
        <f>DF59/((1+'Inputs and Model Assumptions'!$E$43)^(DF50))</f>
        <v>-31242.249173902634</v>
      </c>
      <c r="DG60" s="109">
        <f>DG59/((1+'Inputs and Model Assumptions'!$E$43)^(DG50))</f>
        <v>-31018.687464503764</v>
      </c>
      <c r="DH60" s="109">
        <f>DH59/((1+'Inputs and Model Assumptions'!$E$43)^(DH50))</f>
        <v>-30796.725506698673</v>
      </c>
      <c r="DI60" s="109">
        <f>DI59/((1+'Inputs and Model Assumptions'!$E$43)^(DI50))</f>
        <v>-30576.35185306568</v>
      </c>
      <c r="DJ60" s="109">
        <f>DJ59/((1+'Inputs and Model Assumptions'!$E$43)^(DJ50))</f>
        <v>-71205.130087792262</v>
      </c>
      <c r="DK60" s="109">
        <f>DK59/((1+'Inputs and Model Assumptions'!$E$43)^(DK50))</f>
        <v>0</v>
      </c>
      <c r="DL60" s="109">
        <f>DL59/((1+'Inputs and Model Assumptions'!$E$43)^(DL50))</f>
        <v>0</v>
      </c>
      <c r="DM60" s="109">
        <f>DM59/((1+'Inputs and Model Assumptions'!$E$43)^(DM50))</f>
        <v>0</v>
      </c>
      <c r="DN60" s="109">
        <f>DN59/((1+'Inputs and Model Assumptions'!$E$43)^(DN50))</f>
        <v>0</v>
      </c>
      <c r="DO60" s="109">
        <f>DO59/((1+'Inputs and Model Assumptions'!$E$43)^(DO50))</f>
        <v>0</v>
      </c>
      <c r="DP60" s="109">
        <f>DP59/((1+'Inputs and Model Assumptions'!$E$43)^(DP50))</f>
        <v>0</v>
      </c>
      <c r="DQ60" s="109">
        <f>DQ59/((1+'Inputs and Model Assumptions'!$E$43)^(DQ50))</f>
        <v>0</v>
      </c>
      <c r="DR60" s="109">
        <f>DR59/((1+'Inputs and Model Assumptions'!$E$43)^(DR50))</f>
        <v>0</v>
      </c>
      <c r="DS60" s="109">
        <f>DS59/((1+'Inputs and Model Assumptions'!$E$43)^(DS50))</f>
        <v>0</v>
      </c>
      <c r="DT60" s="110">
        <f>DT59/((1+'Inputs and Model Assumptions'!$E$43)^(DT50))</f>
        <v>0</v>
      </c>
      <c r="DU60" s="144"/>
      <c r="DV60" s="143"/>
      <c r="DW60" s="143"/>
      <c r="DX60" s="143"/>
      <c r="DY60" s="143"/>
      <c r="DZ60" s="143"/>
      <c r="EA60" s="143"/>
      <c r="EB60" s="143"/>
      <c r="EC60" s="143"/>
      <c r="ED60" s="143"/>
      <c r="EE60" s="143"/>
      <c r="EF60" s="143"/>
      <c r="EG60" s="143"/>
      <c r="EH60" s="143"/>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row>
    <row r="61" spans="1:166" s="141" customFormat="1" ht="15.5" customHeight="1" thickBot="1" x14ac:dyDescent="0.25">
      <c r="A61" s="409"/>
      <c r="B61" s="129" t="s">
        <v>53</v>
      </c>
      <c r="C61" s="135"/>
      <c r="D61" s="133">
        <v>0</v>
      </c>
      <c r="E61" s="111">
        <f t="shared" ref="E61" si="130">E60+D61</f>
        <v>-66408.573099536428</v>
      </c>
      <c r="F61" s="111">
        <f t="shared" ref="F61" si="131">F60+E61</f>
        <v>-132341.9430842704</v>
      </c>
      <c r="G61" s="111">
        <f t="shared" ref="G61" si="132">G60+F61</f>
        <v>-197803.51038866059</v>
      </c>
      <c r="H61" s="111">
        <f t="shared" ref="H61" si="133">H60+G61</f>
        <v>-262796.65111450845</v>
      </c>
      <c r="I61" s="111">
        <f t="shared" ref="I61" si="134">I60+H61</f>
        <v>-327324.71720507654</v>
      </c>
      <c r="J61" s="111">
        <f t="shared" ref="J61" si="135">J60+I61</f>
        <v>-391391.03661796107</v>
      </c>
      <c r="K61" s="111">
        <f t="shared" ref="K61" si="136">K60+J61</f>
        <v>-454998.91349672736</v>
      </c>
      <c r="L61" s="111">
        <f t="shared" ref="L61" si="137">L60+K61</f>
        <v>-518151.62834131689</v>
      </c>
      <c r="M61" s="111">
        <f t="shared" ref="M61" si="138">M60+L61</f>
        <v>-580852.43817723531</v>
      </c>
      <c r="N61" s="111">
        <f t="shared" ref="N61" si="139">N60+M61</f>
        <v>-643104.57672352972</v>
      </c>
      <c r="O61" s="111">
        <f t="shared" ref="O61" si="140">O60+N61</f>
        <v>-704911.25455956359</v>
      </c>
      <c r="P61" s="111">
        <f t="shared" ref="P61" si="141">P60+O61</f>
        <v>-766275.65929059859</v>
      </c>
      <c r="Q61" s="111">
        <f t="shared" ref="Q61" si="142">Q60+P61</f>
        <v>-827200.95571219164</v>
      </c>
      <c r="R61" s="111">
        <f t="shared" ref="R61" si="143">R60+Q61</f>
        <v>-887690.28597341548</v>
      </c>
      <c r="S61" s="111">
        <f t="shared" ref="S61" si="144">S60+R61</f>
        <v>-947746.76973891107</v>
      </c>
      <c r="T61" s="111">
        <f t="shared" ref="T61" si="145">T60+S61</f>
        <v>-1007373.5043497807</v>
      </c>
      <c r="U61" s="111">
        <f t="shared" ref="U61" si="146">U60+T61</f>
        <v>-1066573.5649833295</v>
      </c>
      <c r="V61" s="111">
        <f t="shared" ref="V61" si="147">V60+U61</f>
        <v>-1125350.0048116639</v>
      </c>
      <c r="W61" s="111">
        <f t="shared" ref="W61" si="148">W60+V61</f>
        <v>-1183705.855159156</v>
      </c>
      <c r="X61" s="111">
        <f t="shared" ref="X61" si="149">X60+W61</f>
        <v>-1241644.1256587794</v>
      </c>
      <c r="Y61" s="111">
        <f t="shared" ref="Y61" si="150">Y60+X61</f>
        <v>-1299167.8044073284</v>
      </c>
      <c r="Z61" s="111">
        <f t="shared" ref="Z61" si="151">Z60+Y61</f>
        <v>-1356279.858119525</v>
      </c>
      <c r="AA61" s="111">
        <f t="shared" ref="AA61" si="152">AA60+Z61</f>
        <v>-1412983.2322810239</v>
      </c>
      <c r="AB61" s="111">
        <f t="shared" ref="AB61" si="153">AB60+AA61</f>
        <v>-1469280.851300322</v>
      </c>
      <c r="AC61" s="111">
        <f t="shared" ref="AC61" si="154">AC60+AB61</f>
        <v>-1525175.6186595818</v>
      </c>
      <c r="AD61" s="111">
        <f t="shared" ref="AD61" si="155">AD60+AC61</f>
        <v>-1580670.4170643743</v>
      </c>
      <c r="AE61" s="111">
        <f t="shared" ref="AE61" si="156">AE60+AD61</f>
        <v>-1635768.1085923519</v>
      </c>
      <c r="AF61" s="111">
        <f t="shared" ref="AF61" si="157">AF60+AE61</f>
        <v>-1690471.5348408562</v>
      </c>
      <c r="AG61" s="111">
        <f t="shared" ref="AG61" si="158">AG60+AF61</f>
        <v>-1744783.5170734697</v>
      </c>
      <c r="AH61" s="111">
        <f t="shared" ref="AH61" si="159">AH60+AG61</f>
        <v>-1798706.8563655198</v>
      </c>
      <c r="AI61" s="111">
        <f t="shared" ref="AI61" si="160">AI60+AH61</f>
        <v>-1852244.3337485401</v>
      </c>
      <c r="AJ61" s="111">
        <f t="shared" ref="AJ61" si="161">AJ60+AI61</f>
        <v>-1905398.7103536993</v>
      </c>
      <c r="AK61" s="111">
        <f t="shared" ref="AK61" si="162">AK60+AJ61</f>
        <v>-1958172.727554203</v>
      </c>
      <c r="AL61" s="111">
        <f t="shared" ref="AL61" si="163">AL60+AK61</f>
        <v>-2010569.107106677</v>
      </c>
      <c r="AM61" s="111">
        <f t="shared" ref="AM61" si="164">AM60+AL61</f>
        <v>-2062590.5512915384</v>
      </c>
      <c r="AN61" s="111">
        <f t="shared" ref="AN61" si="165">AN60+AM61</f>
        <v>-2114239.7430523625</v>
      </c>
      <c r="AO61" s="111">
        <f t="shared" ref="AO61" si="166">AO60+AN61</f>
        <v>-2165519.3461342524</v>
      </c>
      <c r="AP61" s="111">
        <f t="shared" ref="AP61" si="167">AP60+AO61</f>
        <v>-2216432.0052212179</v>
      </c>
      <c r="AQ61" s="111">
        <f t="shared" ref="AQ61" si="168">AQ60+AP61</f>
        <v>-2266980.3460725737</v>
      </c>
      <c r="AR61" s="111">
        <f t="shared" ref="AR61" si="169">AR60+AQ61</f>
        <v>-2317166.9756583576</v>
      </c>
      <c r="AS61" s="111">
        <f t="shared" ref="AS61" si="170">AS60+AR61</f>
        <v>-2366994.4822937828</v>
      </c>
      <c r="AT61" s="111">
        <f t="shared" ref="AT61" si="171">AT60+AS61</f>
        <v>-2416465.4357727277</v>
      </c>
      <c r="AU61" s="111">
        <f t="shared" ref="AU61" si="172">AU60+AT61</f>
        <v>-2465582.3875002693</v>
      </c>
      <c r="AV61" s="111">
        <f t="shared" ref="AV61" si="173">AV60+AU61</f>
        <v>-2514347.8706242684</v>
      </c>
      <c r="AW61" s="111">
        <f t="shared" ref="AW61" si="174">AW60+AV61</f>
        <v>-2562764.4001660151</v>
      </c>
      <c r="AX61" s="111">
        <f t="shared" ref="AX61" si="175">AX60+AW61</f>
        <v>-2610834.4731499362</v>
      </c>
      <c r="AY61" s="111">
        <f t="shared" ref="AY61" si="176">AY60+AX61</f>
        <v>-2658560.5687323781</v>
      </c>
      <c r="AZ61" s="111">
        <f t="shared" ref="AZ61" si="177">AZ60+AY61</f>
        <v>-2705945.1483294643</v>
      </c>
      <c r="BA61" s="111">
        <f t="shared" ref="BA61" si="178">BA60+AZ61</f>
        <v>-2752990.6557440418</v>
      </c>
      <c r="BB61" s="111">
        <f t="shared" ref="BB61" si="179">BB60+BA61</f>
        <v>-2799699.5172917168</v>
      </c>
      <c r="BC61" s="111">
        <f t="shared" ref="BC61" si="180">BC60+BB61</f>
        <v>-2846074.1419259883</v>
      </c>
      <c r="BD61" s="111">
        <f t="shared" ref="BD61" si="181">BD60+BC61</f>
        <v>-2892116.9213624871</v>
      </c>
      <c r="BE61" s="111">
        <f t="shared" ref="BE61" si="182">BE60+BD61</f>
        <v>-2937830.230202327</v>
      </c>
      <c r="BF61" s="111">
        <f t="shared" ref="BF61" si="183">BF60+BE61</f>
        <v>-2983216.4260545704</v>
      </c>
      <c r="BG61" s="111">
        <f t="shared" ref="BG61" si="184">BG60+BF61</f>
        <v>-3028277.8496578196</v>
      </c>
      <c r="BH61" s="111">
        <f t="shared" ref="BH61" si="185">BH60+BG61</f>
        <v>-3073016.825000938</v>
      </c>
      <c r="BI61" s="111">
        <f t="shared" ref="BI61" si="186">BI60+BH61</f>
        <v>-3117435.6594429072</v>
      </c>
      <c r="BJ61" s="111">
        <f t="shared" ref="BJ61" si="187">BJ60+BI61</f>
        <v>-3161536.6438318258</v>
      </c>
      <c r="BK61" s="111">
        <f t="shared" ref="BK61" si="188">BK60+BJ61</f>
        <v>-3205322.0526230568</v>
      </c>
      <c r="BL61" s="111">
        <f t="shared" ref="BL61" si="189">BL60+BK61</f>
        <v>-3248794.1439965307</v>
      </c>
      <c r="BM61" s="111">
        <f t="shared" ref="BM61" si="190">BM60+BL61</f>
        <v>-3291955.1599732074</v>
      </c>
      <c r="BN61" s="111">
        <f t="shared" ref="BN61" si="191">BN60+BM61</f>
        <v>-3334807.3265307075</v>
      </c>
      <c r="BO61" s="111">
        <f t="shared" ref="BO61" si="192">BO60+BN61</f>
        <v>-3377352.8537181122</v>
      </c>
      <c r="BP61" s="111">
        <f t="shared" ref="BP61" si="193">BP60+BO61</f>
        <v>-3419593.9357699463</v>
      </c>
      <c r="BQ61" s="111">
        <f t="shared" ref="BQ61" si="194">BQ60+BP61</f>
        <v>-3461532.7512193406</v>
      </c>
      <c r="BR61" s="111">
        <f t="shared" ref="BR61" si="195">BR60+BQ61</f>
        <v>-3503171.4630103894</v>
      </c>
      <c r="BS61" s="111">
        <f t="shared" ref="BS61" si="196">BS60+BR61</f>
        <v>-3544512.2186097004</v>
      </c>
      <c r="BT61" s="111">
        <f t="shared" ref="BT61" si="197">BT60+BS61</f>
        <v>-3585557.1501171486</v>
      </c>
      <c r="BU61" s="111">
        <f t="shared" ref="BU61" si="198">BU60+BT61</f>
        <v>-3626308.374375836</v>
      </c>
      <c r="BV61" s="111">
        <f t="shared" ref="BV61" si="199">BV60+BU61</f>
        <v>-3666767.9930812661</v>
      </c>
      <c r="BW61" s="111">
        <f t="shared" ref="BW61" si="200">BW60+BV61</f>
        <v>-3706938.092889735</v>
      </c>
      <c r="BX61" s="111">
        <f t="shared" ref="BX61" si="201">BX60+BW61</f>
        <v>-3746820.7455259496</v>
      </c>
      <c r="BY61" s="111">
        <f t="shared" ref="BY61" si="202">BY60+BX61</f>
        <v>-3786418.0078898733</v>
      </c>
      <c r="BZ61" s="111">
        <f t="shared" ref="BZ61" si="203">BZ60+BY61</f>
        <v>-3825731.9221628089</v>
      </c>
      <c r="CA61" s="111">
        <f t="shared" ref="CA61" si="204">CA60+BZ61</f>
        <v>-3864764.5159127219</v>
      </c>
      <c r="CB61" s="111">
        <f t="shared" ref="CB61" si="205">CB60+CA61</f>
        <v>-3903517.8021988082</v>
      </c>
      <c r="CC61" s="111">
        <f t="shared" ref="CC61" si="206">CC60+CB61</f>
        <v>-3941993.7796753165</v>
      </c>
      <c r="CD61" s="111">
        <f t="shared" ref="CD61" si="207">CD60+CC61</f>
        <v>-3980194.4326946274</v>
      </c>
      <c r="CE61" s="111">
        <f t="shared" ref="CE61" si="208">CE60+CD61</f>
        <v>-4018121.7314095916</v>
      </c>
      <c r="CF61" s="111">
        <f t="shared" ref="CF61" si="209">CF60+CE61</f>
        <v>-4055777.6318751406</v>
      </c>
      <c r="CG61" s="111">
        <f t="shared" ref="CG61" si="210">CG60+CF61</f>
        <v>-4093164.0761491656</v>
      </c>
      <c r="CH61" s="111">
        <f t="shared" ref="CH61" si="211">CH60+CG61</f>
        <v>-4130282.9923926792</v>
      </c>
      <c r="CI61" s="111">
        <f t="shared" ref="CI61" si="212">CI60+CH61</f>
        <v>-4167136.294969256</v>
      </c>
      <c r="CJ61" s="111">
        <f t="shared" ref="CJ61" si="213">CJ60+CI61</f>
        <v>-4203725.8845437644</v>
      </c>
      <c r="CK61" s="111">
        <f t="shared" ref="CK61" si="214">CK60+CJ61</f>
        <v>-4240053.6481803916</v>
      </c>
      <c r="CL61" s="111">
        <f t="shared" ref="CL61" si="215">CL60+CK61</f>
        <v>-4276121.4594399659</v>
      </c>
      <c r="CM61" s="111">
        <f t="shared" ref="CM61" si="216">CM60+CL61</f>
        <v>-4311931.1784765832</v>
      </c>
      <c r="CN61" s="111">
        <f t="shared" ref="CN61" si="217">CN60+CM61</f>
        <v>-4347484.652133543</v>
      </c>
      <c r="CO61" s="111">
        <f t="shared" ref="CO61" si="218">CO60+CN61</f>
        <v>-4382783.7140385965</v>
      </c>
      <c r="CP61" s="111">
        <f t="shared" ref="CP61" si="219">CP60+CO61</f>
        <v>-4417830.1846985146</v>
      </c>
      <c r="CQ61" s="111">
        <f t="shared" ref="CQ61" si="220">CQ60+CP61</f>
        <v>-4452625.8715929771</v>
      </c>
      <c r="CR61" s="111">
        <f t="shared" ref="CR61" si="221">CR60+CQ61</f>
        <v>-4487172.5692677926</v>
      </c>
      <c r="CS61" s="111">
        <f t="shared" ref="CS61" si="222">CS60+CR61</f>
        <v>-4521472.0594274485</v>
      </c>
      <c r="CT61" s="111">
        <f t="shared" ref="CT61" si="223">CT60+CS61</f>
        <v>-4555526.1110270023</v>
      </c>
      <c r="CU61" s="111">
        <f t="shared" ref="CU61" si="224">CU60+CT61</f>
        <v>-4589336.4803633112</v>
      </c>
      <c r="CV61" s="111">
        <f t="shared" ref="CV61" si="225">CV60+CU61</f>
        <v>-4622904.9111656127</v>
      </c>
      <c r="CW61" s="111">
        <f t="shared" ref="CW61" si="226">CW60+CV61</f>
        <v>-4656233.134685454</v>
      </c>
      <c r="CX61" s="111">
        <f t="shared" ref="CX61" si="227">CX60+CW61</f>
        <v>-4689322.8697859803</v>
      </c>
      <c r="CY61" s="111">
        <f t="shared" ref="CY61" si="228">CY60+CX61</f>
        <v>-4722175.8230305836</v>
      </c>
      <c r="CZ61" s="111">
        <f t="shared" ref="CZ61" si="229">CZ60+CY61</f>
        <v>-4754793.6887709135</v>
      </c>
      <c r="DA61" s="111">
        <f t="shared" ref="DA61" si="230">DA60+CZ61</f>
        <v>-4787178.149234266</v>
      </c>
      <c r="DB61" s="111">
        <f t="shared" ref="DB61" si="231">DB60+DA61</f>
        <v>-4819330.8746103374</v>
      </c>
      <c r="DC61" s="111">
        <f t="shared" ref="DC61" si="232">DC60+DB61</f>
        <v>-4851253.5231373673</v>
      </c>
      <c r="DD61" s="111">
        <f t="shared" ref="DD61" si="233">DD60+DC61</f>
        <v>-4882947.7411876572</v>
      </c>
      <c r="DE61" s="111">
        <f t="shared" ref="DE61" si="234">DE60+DD61</f>
        <v>-4914415.1633524792</v>
      </c>
      <c r="DF61" s="111">
        <f t="shared" ref="DF61" si="235">DF60+DE61</f>
        <v>-4945657.4125263821</v>
      </c>
      <c r="DG61" s="111">
        <f t="shared" ref="DG61" si="236">DG60+DF61</f>
        <v>-4976676.0999908857</v>
      </c>
      <c r="DH61" s="111">
        <f t="shared" ref="DH61" si="237">DH60+DG61</f>
        <v>-5007472.8254975844</v>
      </c>
      <c r="DI61" s="111">
        <f t="shared" ref="DI61" si="238">DI60+DH61</f>
        <v>-5038049.1773506505</v>
      </c>
      <c r="DJ61" s="111">
        <f t="shared" ref="DJ61" si="239">DJ60+DI61</f>
        <v>-5109254.3074384425</v>
      </c>
      <c r="DK61" s="111">
        <f t="shared" ref="DK61" si="240">DK60+DJ61</f>
        <v>-5109254.3074384425</v>
      </c>
      <c r="DL61" s="111">
        <f t="shared" ref="DL61" si="241">DL60+DK61</f>
        <v>-5109254.3074384425</v>
      </c>
      <c r="DM61" s="111">
        <f t="shared" ref="DM61" si="242">DM60+DL61</f>
        <v>-5109254.3074384425</v>
      </c>
      <c r="DN61" s="111">
        <f t="shared" ref="DN61" si="243">DN60+DM61</f>
        <v>-5109254.3074384425</v>
      </c>
      <c r="DO61" s="111">
        <f t="shared" ref="DO61" si="244">DO60+DN61</f>
        <v>-5109254.3074384425</v>
      </c>
      <c r="DP61" s="111">
        <f t="shared" ref="DP61" si="245">DP60+DO61</f>
        <v>-5109254.3074384425</v>
      </c>
      <c r="DQ61" s="111">
        <f t="shared" ref="DQ61" si="246">DQ60+DP61</f>
        <v>-5109254.3074384425</v>
      </c>
      <c r="DR61" s="111">
        <f t="shared" ref="DR61" si="247">DR60+DQ61</f>
        <v>-5109254.3074384425</v>
      </c>
      <c r="DS61" s="111">
        <f t="shared" ref="DS61" si="248">DS60+DR61</f>
        <v>-5109254.3074384425</v>
      </c>
      <c r="DT61" s="112">
        <f t="shared" ref="DT61" si="249">DT60+DS61</f>
        <v>-5109254.3074384425</v>
      </c>
      <c r="DU61" s="144"/>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row>
    <row r="62" spans="1:166" s="141" customFormat="1" ht="15.5" customHeight="1" thickBot="1" x14ac:dyDescent="0.25">
      <c r="A62" s="137"/>
      <c r="B62" s="153"/>
      <c r="C62" s="154"/>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3"/>
      <c r="DV62" s="143"/>
      <c r="DW62" s="143"/>
      <c r="DX62" s="143"/>
      <c r="DY62" s="143"/>
      <c r="DZ62" s="143"/>
      <c r="EA62" s="143"/>
      <c r="EB62" s="143"/>
      <c r="EC62" s="143"/>
      <c r="ED62" s="143"/>
      <c r="EE62" s="143"/>
      <c r="EF62" s="143"/>
      <c r="EG62" s="143"/>
      <c r="EH62" s="143"/>
      <c r="EI62" s="143"/>
      <c r="EJ62" s="143"/>
      <c r="EK62" s="143"/>
      <c r="EL62" s="143"/>
      <c r="EM62" s="143"/>
      <c r="EN62" s="143"/>
      <c r="EO62" s="143"/>
      <c r="EP62" s="143"/>
      <c r="EQ62" s="143"/>
      <c r="ER62" s="143"/>
      <c r="ES62" s="143"/>
      <c r="ET62" s="143"/>
      <c r="EU62" s="143"/>
      <c r="EV62" s="143"/>
      <c r="EW62" s="143"/>
      <c r="EX62" s="143"/>
      <c r="EY62" s="143"/>
      <c r="EZ62" s="143"/>
      <c r="FA62" s="143"/>
      <c r="FB62" s="143"/>
      <c r="FC62" s="143"/>
      <c r="FD62" s="143"/>
      <c r="FE62" s="143"/>
      <c r="FF62" s="143"/>
      <c r="FG62" s="143"/>
      <c r="FH62" s="143"/>
      <c r="FI62" s="143"/>
      <c r="FJ62" s="143"/>
    </row>
    <row r="63" spans="1:166" s="141" customFormat="1" ht="15.5" customHeight="1" x14ac:dyDescent="0.2">
      <c r="A63" s="142"/>
      <c r="B63" s="59" t="s">
        <v>67</v>
      </c>
      <c r="C63" s="60"/>
      <c r="D63" s="144"/>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3"/>
      <c r="FG63" s="143"/>
      <c r="FH63" s="143"/>
      <c r="FI63" s="143"/>
      <c r="FJ63" s="143"/>
    </row>
    <row r="64" spans="1:166" s="141" customFormat="1" ht="15.5" customHeight="1" thickBot="1" x14ac:dyDescent="0.25">
      <c r="A64" s="142"/>
      <c r="B64" s="61" t="s">
        <v>14</v>
      </c>
      <c r="C64" s="62">
        <f>C60</f>
        <v>-5769254.1874384442</v>
      </c>
      <c r="D64" s="144"/>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row>
    <row r="65" spans="1:166" s="335" customFormat="1" ht="15.5" customHeight="1" x14ac:dyDescent="0.2">
      <c r="A65" s="138"/>
      <c r="B65" s="138"/>
      <c r="C65" s="138"/>
      <c r="D65" s="337"/>
      <c r="DU65" s="252"/>
      <c r="DV65" s="252"/>
      <c r="DW65" s="252"/>
      <c r="DX65" s="252"/>
      <c r="DY65" s="252"/>
      <c r="DZ65" s="252"/>
      <c r="EA65" s="252"/>
      <c r="EB65" s="252"/>
      <c r="EC65" s="252"/>
      <c r="ED65" s="252"/>
      <c r="EE65" s="252"/>
      <c r="EF65" s="252"/>
      <c r="EG65" s="252"/>
      <c r="EH65" s="252"/>
      <c r="EI65" s="252"/>
      <c r="EJ65" s="252"/>
      <c r="EK65" s="252"/>
      <c r="EL65" s="252"/>
      <c r="EM65" s="252"/>
      <c r="EN65" s="252"/>
      <c r="EO65" s="252"/>
      <c r="EP65" s="252"/>
      <c r="EQ65" s="252"/>
      <c r="ER65" s="252"/>
      <c r="ES65" s="252"/>
      <c r="ET65" s="252"/>
      <c r="EU65" s="252"/>
      <c r="EV65" s="252"/>
      <c r="EW65" s="252"/>
      <c r="EX65" s="252"/>
      <c r="EY65" s="252"/>
      <c r="EZ65" s="252"/>
      <c r="FA65" s="252"/>
      <c r="FB65" s="252"/>
      <c r="FC65" s="252"/>
      <c r="FD65" s="252"/>
      <c r="FE65" s="252"/>
      <c r="FF65" s="252"/>
      <c r="FG65" s="252"/>
      <c r="FH65" s="252"/>
      <c r="FI65" s="252"/>
      <c r="FJ65" s="252"/>
    </row>
    <row r="66" spans="1:166" s="335" customFormat="1" ht="15.5" customHeight="1" thickBot="1" x14ac:dyDescent="0.25">
      <c r="A66" s="138"/>
      <c r="B66" s="138"/>
      <c r="C66" s="138"/>
      <c r="D66" s="337"/>
      <c r="DU66" s="252"/>
      <c r="DV66" s="252"/>
      <c r="DW66" s="252"/>
      <c r="DX66" s="252"/>
      <c r="DY66" s="252"/>
      <c r="DZ66" s="252"/>
      <c r="EA66" s="252"/>
      <c r="EB66" s="252"/>
      <c r="EC66" s="252"/>
      <c r="ED66" s="252"/>
      <c r="EE66" s="252"/>
      <c r="EF66" s="252"/>
      <c r="EG66" s="252"/>
      <c r="EH66" s="252"/>
      <c r="EI66" s="252"/>
      <c r="EJ66" s="252"/>
      <c r="EK66" s="252"/>
      <c r="EL66" s="252"/>
      <c r="EM66" s="252"/>
      <c r="EN66" s="252"/>
      <c r="EO66" s="252"/>
      <c r="EP66" s="252"/>
      <c r="EQ66" s="252"/>
      <c r="ER66" s="252"/>
      <c r="ES66" s="252"/>
      <c r="ET66" s="252"/>
      <c r="EU66" s="252"/>
      <c r="EV66" s="252"/>
      <c r="EW66" s="252"/>
      <c r="EX66" s="252"/>
      <c r="EY66" s="252"/>
      <c r="EZ66" s="252"/>
      <c r="FA66" s="252"/>
      <c r="FB66" s="252"/>
      <c r="FC66" s="252"/>
      <c r="FD66" s="252"/>
      <c r="FE66" s="252"/>
      <c r="FF66" s="252"/>
      <c r="FG66" s="252"/>
      <c r="FH66" s="252"/>
      <c r="FI66" s="252"/>
      <c r="FJ66" s="252"/>
    </row>
    <row r="67" spans="1:166" s="154" customFormat="1" ht="15.5" customHeight="1" x14ac:dyDescent="0.2">
      <c r="A67" s="332"/>
      <c r="B67" s="59" t="s">
        <v>81</v>
      </c>
      <c r="C67" s="60"/>
      <c r="D67" s="333"/>
      <c r="DU67" s="143"/>
      <c r="DV67" s="143"/>
      <c r="DW67" s="143"/>
      <c r="DX67" s="143"/>
      <c r="DY67" s="143"/>
      <c r="DZ67" s="143"/>
      <c r="EA67" s="143"/>
      <c r="EB67" s="143"/>
      <c r="EC67" s="143"/>
      <c r="ED67" s="143"/>
      <c r="EE67" s="143"/>
      <c r="EF67" s="143"/>
      <c r="EG67" s="143"/>
      <c r="EH67" s="143"/>
      <c r="EI67" s="143"/>
      <c r="EJ67" s="143"/>
      <c r="EK67" s="143"/>
      <c r="EL67" s="143"/>
      <c r="EM67" s="143"/>
      <c r="EN67" s="143"/>
      <c r="EO67" s="143"/>
      <c r="EP67" s="143"/>
      <c r="EQ67" s="143"/>
      <c r="ER67" s="143"/>
      <c r="ES67" s="143"/>
      <c r="ET67" s="143"/>
      <c r="EU67" s="143"/>
      <c r="EV67" s="143"/>
      <c r="EW67" s="143"/>
      <c r="EX67" s="143"/>
      <c r="EY67" s="143"/>
      <c r="EZ67" s="143"/>
      <c r="FA67" s="143"/>
      <c r="FB67" s="143"/>
      <c r="FC67" s="143"/>
      <c r="FD67" s="143"/>
      <c r="FE67" s="143"/>
      <c r="FF67" s="143"/>
      <c r="FG67" s="143"/>
      <c r="FH67" s="143"/>
      <c r="FI67" s="143"/>
      <c r="FJ67" s="143"/>
    </row>
    <row r="68" spans="1:166" s="143" customFormat="1" ht="15.5" customHeight="1" x14ac:dyDescent="0.2">
      <c r="A68" s="164"/>
      <c r="B68" s="94" t="s">
        <v>152</v>
      </c>
      <c r="C68" s="63">
        <f>C14-C31</f>
        <v>264806.90809405688</v>
      </c>
      <c r="D68" s="144"/>
    </row>
    <row r="69" spans="1:166" s="143" customFormat="1" ht="15.5" customHeight="1" thickBot="1" x14ac:dyDescent="0.25">
      <c r="A69" s="164"/>
      <c r="B69" s="95" t="s">
        <v>153</v>
      </c>
      <c r="C69" s="62">
        <f>C14-C47</f>
        <v>336376.3701964058</v>
      </c>
      <c r="D69" s="144"/>
    </row>
    <row r="70" spans="1:166" s="143" customFormat="1" ht="15.5" customHeight="1" thickBot="1" x14ac:dyDescent="0.25">
      <c r="B70" s="95" t="s">
        <v>213</v>
      </c>
      <c r="C70" s="62">
        <f>C14-C64</f>
        <v>117586.17812481429</v>
      </c>
    </row>
    <row r="71" spans="1:166" s="143" customFormat="1" ht="15.5" customHeight="1" x14ac:dyDescent="0.2">
      <c r="D71" s="144"/>
      <c r="E71" s="310"/>
    </row>
    <row r="72" spans="1:166" s="143" customFormat="1" ht="15.5" customHeight="1" x14ac:dyDescent="0.2">
      <c r="A72" s="164"/>
      <c r="D72" s="144"/>
    </row>
    <row r="73" spans="1:166" s="143" customFormat="1" ht="15.5" customHeight="1" x14ac:dyDescent="0.2">
      <c r="A73" s="164"/>
      <c r="D73" s="144"/>
    </row>
    <row r="74" spans="1:166" s="143" customFormat="1" ht="15.5" customHeight="1" thickBot="1" x14ac:dyDescent="0.25">
      <c r="B74" s="140"/>
      <c r="C74" s="140"/>
      <c r="G74" s="143" t="s">
        <v>89</v>
      </c>
    </row>
    <row r="75" spans="1:166" s="259" customFormat="1" ht="45" customHeight="1" x14ac:dyDescent="0.2">
      <c r="A75" s="257"/>
      <c r="B75" s="258"/>
      <c r="C75" s="260" t="s">
        <v>110</v>
      </c>
      <c r="D75" s="260" t="s">
        <v>77</v>
      </c>
      <c r="E75" s="261" t="s">
        <v>78</v>
      </c>
      <c r="F75" s="260" t="s">
        <v>208</v>
      </c>
      <c r="G75" s="260" t="s">
        <v>110</v>
      </c>
      <c r="H75" s="260" t="s">
        <v>77</v>
      </c>
      <c r="I75" s="261" t="s">
        <v>78</v>
      </c>
      <c r="J75" s="260" t="s">
        <v>208</v>
      </c>
    </row>
    <row r="76" spans="1:166" s="143" customFormat="1" ht="15.5" customHeight="1" x14ac:dyDescent="0.2">
      <c r="A76" s="164"/>
      <c r="B76" s="96" t="s">
        <v>154</v>
      </c>
      <c r="C76" s="58">
        <f>-C10-C80</f>
        <v>3483278.1746600126</v>
      </c>
      <c r="D76" s="58"/>
      <c r="E76" s="63"/>
      <c r="F76" s="63"/>
      <c r="G76" s="58">
        <f>C76</f>
        <v>3483278.1746600126</v>
      </c>
      <c r="H76" s="58"/>
      <c r="I76" s="63"/>
      <c r="J76" s="63"/>
    </row>
    <row r="77" spans="1:166" s="143" customFormat="1" ht="15.5" customHeight="1" x14ac:dyDescent="0.2">
      <c r="A77" s="164"/>
      <c r="B77" s="96" t="s">
        <v>155</v>
      </c>
      <c r="C77" s="58"/>
      <c r="D77" s="58">
        <f>-$D$18-NPV('Inputs and Model Assumptions'!$E$43, E25:DT25)-NPV('Inputs and Model Assumptions'!$E$43, E24:DT24)</f>
        <v>1660622.2236453658</v>
      </c>
      <c r="E77" s="63"/>
      <c r="F77" s="63">
        <f>-$D$51-NPV('Inputs and Model Assumptions'!$E$43, E58:DT58)-NPV('Inputs and Model Assumptions'!$E$43, E57:DT57)</f>
        <v>2087639.4644724014</v>
      </c>
      <c r="G77" s="58"/>
      <c r="H77" s="58">
        <f>-$D$18-NPV('Inputs and Model Assumptions'!$E$43, E25:DT25)-NPV('Inputs and Model Assumptions'!$E$43, E24:DT24)</f>
        <v>1660622.2236453658</v>
      </c>
      <c r="I77" s="63"/>
      <c r="J77" s="63">
        <f>-$D$51-NPV('Inputs and Model Assumptions'!$E$43, E58:DT58)-NPV('Inputs and Model Assumptions'!$E$43, E57:DT57)</f>
        <v>2087639.4644724014</v>
      </c>
    </row>
    <row r="78" spans="1:166" s="143" customFormat="1" ht="15.5" customHeight="1" x14ac:dyDescent="0.2">
      <c r="A78" s="164"/>
      <c r="B78" s="96" t="s">
        <v>79</v>
      </c>
      <c r="C78" s="58"/>
      <c r="D78" s="58">
        <f>-NPV('Inputs and Model Assumptions'!$E$43,E19:DT19)</f>
        <v>378877.17267500609</v>
      </c>
      <c r="E78" s="63">
        <f>-NPV('Inputs and Model Assumptions'!$E$43,E37:DT37)</f>
        <v>454652.60721001175</v>
      </c>
      <c r="F78" s="63">
        <f>-NPV('Inputs and Model Assumptions'!$E$43,E52:DT52)</f>
        <v>454652.60721001175</v>
      </c>
      <c r="G78" s="58"/>
      <c r="H78" s="58">
        <f>-NPV('Inputs and Model Assumptions'!$E$43,E19:DT19)</f>
        <v>378877.17267500609</v>
      </c>
      <c r="I78" s="63">
        <f>-NPV('Inputs and Model Assumptions'!$E$43,E37:DT37)</f>
        <v>454652.60721001175</v>
      </c>
      <c r="J78" s="63">
        <f>-NPV('Inputs and Model Assumptions'!$E$43,E52:DT52)</f>
        <v>454652.60721001175</v>
      </c>
    </row>
    <row r="79" spans="1:166" s="143" customFormat="1" ht="15.5" customHeight="1" x14ac:dyDescent="0.2">
      <c r="A79" s="164"/>
      <c r="B79" s="96" t="s">
        <v>80</v>
      </c>
      <c r="C79" s="58"/>
      <c r="D79" s="58">
        <f>-NPV('Inputs and Model Assumptions'!$E$43,E20:DT20)</f>
        <v>767226.27466689458</v>
      </c>
      <c r="E79" s="63">
        <f>-NPV('Inputs and Model Assumptions'!$E$43,E38:DT38)</f>
        <v>1262923.9089040693</v>
      </c>
      <c r="F79" s="63">
        <f>-NPV('Inputs and Model Assumptions'!$E$43,E53:DT53)</f>
        <v>909305.21442002349</v>
      </c>
      <c r="G79" s="58"/>
      <c r="H79" s="58">
        <f>-NPV('Inputs and Model Assumptions'!$E$43,E20:DT20)</f>
        <v>767226.27466689458</v>
      </c>
      <c r="I79" s="63">
        <f>-NPV('Inputs and Model Assumptions'!$E$43,E38:DT38)</f>
        <v>1262923.9089040693</v>
      </c>
      <c r="J79" s="63">
        <f>-NPV('Inputs and Model Assumptions'!$E$43,E53:DT53)</f>
        <v>909305.21442002349</v>
      </c>
    </row>
    <row r="80" spans="1:166" s="143" customFormat="1" ht="15.5" customHeight="1" x14ac:dyDescent="0.2">
      <c r="A80" s="164"/>
      <c r="B80" s="96" t="s">
        <v>49</v>
      </c>
      <c r="C80" s="58">
        <f>-NPV('Inputs and Model Assumptions'!$E$43,Provider!E18:DT18)</f>
        <v>2168389.8346536173</v>
      </c>
      <c r="D80" s="58">
        <f>-NPV('Inputs and Model Assumptions'!$E$43,E22:DT22)</f>
        <v>3079113.5652081338</v>
      </c>
      <c r="E80" s="63">
        <f>-NPV('Inputs and Model Assumptions'!$E$43,E40:DT40)</f>
        <v>4250044.0759210875</v>
      </c>
      <c r="F80" s="63">
        <f>-NPV('Inputs and Model Assumptions'!$E$43,E55:DT55)</f>
        <v>2276809.3263862967</v>
      </c>
      <c r="G80" s="58">
        <f>-NPV('Inputs and Model Assumptions'!$E$43,'Sensitivity Analysis'!E6:DT6)</f>
        <v>2190051.007766379</v>
      </c>
      <c r="H80" s="58">
        <f>-NPV('Inputs and Model Assumptions'!$E$43,'Sensitivity Analysis'!E7:DT7)</f>
        <v>3109872.4310282562</v>
      </c>
      <c r="I80" s="63">
        <f>-NPV('Inputs and Model Assumptions'!$E$43,'Sensitivity Analysis'!E8:DT8)</f>
        <v>4292499.9752221014</v>
      </c>
      <c r="J80" s="63">
        <f>-NPV('Inputs and Model Assumptions'!$E$43,'Sensitivity Analysis'!E9:DT9)</f>
        <v>2299553.5581546966</v>
      </c>
    </row>
    <row r="81" spans="1:10" s="143" customFormat="1" ht="15.5" customHeight="1" thickBot="1" x14ac:dyDescent="0.25">
      <c r="A81" s="164"/>
      <c r="B81" s="97" t="s">
        <v>52</v>
      </c>
      <c r="C81" s="79">
        <f t="shared" ref="C81:E81" si="250">SUM(C76:C80)</f>
        <v>5651668.0093136299</v>
      </c>
      <c r="D81" s="79">
        <f t="shared" si="250"/>
        <v>5885839.2361954004</v>
      </c>
      <c r="E81" s="62">
        <f t="shared" si="250"/>
        <v>5967620.5920351688</v>
      </c>
      <c r="F81" s="62">
        <f>SUM(F76:F80)</f>
        <v>5728406.6124887336</v>
      </c>
      <c r="G81" s="79">
        <f>SUM(G76:G80)</f>
        <v>5673329.1824263912</v>
      </c>
      <c r="H81" s="79">
        <f>SUM(H76:H80)</f>
        <v>5916598.1020155232</v>
      </c>
      <c r="I81" s="62">
        <f>SUM(I76:I80)</f>
        <v>6010076.4913361827</v>
      </c>
      <c r="J81" s="62">
        <f>SUM(J76:J80)</f>
        <v>5751150.8442571331</v>
      </c>
    </row>
    <row r="82" spans="1:10" s="252" customFormat="1" ht="139" customHeight="1" x14ac:dyDescent="0.2">
      <c r="B82" s="420"/>
      <c r="C82" s="420"/>
      <c r="D82" s="420"/>
      <c r="E82" s="420"/>
    </row>
    <row r="83" spans="1:10" s="3" customFormat="1" x14ac:dyDescent="0.2"/>
    <row r="84" spans="1:10" s="3" customFormat="1" x14ac:dyDescent="0.2"/>
    <row r="85" spans="1:10" s="3" customFormat="1" x14ac:dyDescent="0.2"/>
    <row r="86" spans="1:10" s="3" customFormat="1" x14ac:dyDescent="0.2"/>
    <row r="87" spans="1:10" s="3" customFormat="1" x14ac:dyDescent="0.2"/>
    <row r="88" spans="1:10" s="3" customFormat="1" x14ac:dyDescent="0.2"/>
    <row r="89" spans="1:10" s="3" customFormat="1" x14ac:dyDescent="0.2"/>
    <row r="90" spans="1:10" s="3" customFormat="1" x14ac:dyDescent="0.2"/>
    <row r="91" spans="1:10" s="3" customFormat="1" x14ac:dyDescent="0.2"/>
    <row r="92" spans="1:10" s="3" customFormat="1" x14ac:dyDescent="0.2"/>
    <row r="93" spans="1:10" s="3" customFormat="1" x14ac:dyDescent="0.2"/>
    <row r="94" spans="1:10" s="3" customFormat="1" x14ac:dyDescent="0.2"/>
    <row r="95" spans="1:10" s="3" customFormat="1" x14ac:dyDescent="0.2"/>
    <row r="96" spans="1:10"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sheetData>
  <sheetProtection algorithmName="SHA-512" hashValue="4g+3VlHcW9sfJJsHdNBtJ8yJKEbA70LZJAioCTT5RGSxSTQj9/XEK2ldY6SZS8GrJP7S5kJxQzwcEIVyHMO4WA==" saltValue="5gUpoK3yaO1tQeCXBkGtPA==" spinCount="100000" sheet="1" objects="1" scenarios="1"/>
  <mergeCells count="8">
    <mergeCell ref="C49:C50"/>
    <mergeCell ref="A51:A61"/>
    <mergeCell ref="A35:A44"/>
    <mergeCell ref="A18:A28"/>
    <mergeCell ref="C5:C6"/>
    <mergeCell ref="A7:A11"/>
    <mergeCell ref="C33:C34"/>
    <mergeCell ref="C16:C17"/>
  </mergeCells>
  <conditionalFormatting sqref="D7:DT11">
    <cfRule type="cellIs" dxfId="240" priority="115" operator="lessThan">
      <formula>0</formula>
    </cfRule>
    <cfRule type="cellIs" dxfId="239" priority="116" operator="greaterThan">
      <formula>0</formula>
    </cfRule>
  </conditionalFormatting>
  <conditionalFormatting sqref="C11">
    <cfRule type="cellIs" dxfId="238" priority="111" operator="greaterThan">
      <formula>0</formula>
    </cfRule>
    <cfRule type="cellIs" dxfId="237" priority="112" operator="lessThan">
      <formula>0</formula>
    </cfRule>
    <cfRule type="cellIs" dxfId="236" priority="113" operator="lessThan">
      <formula>0</formula>
    </cfRule>
    <cfRule type="cellIs" dxfId="235" priority="114" operator="greaterThan">
      <formula>0</formula>
    </cfRule>
  </conditionalFormatting>
  <conditionalFormatting sqref="C14 C7:C8 C26:C28 C42:C44 C18:C21">
    <cfRule type="cellIs" dxfId="234" priority="109" operator="lessThan">
      <formula>0</formula>
    </cfRule>
    <cfRule type="cellIs" dxfId="233" priority="110" operator="greaterThan">
      <formula>0</formula>
    </cfRule>
  </conditionalFormatting>
  <conditionalFormatting sqref="D26:DT28 D18:DT21">
    <cfRule type="cellIs" dxfId="232" priority="106" operator="equal">
      <formula>0</formula>
    </cfRule>
    <cfRule type="cellIs" dxfId="231" priority="107" operator="lessThan">
      <formula>0</formula>
    </cfRule>
    <cfRule type="cellIs" dxfId="230" priority="108" operator="greaterThan">
      <formula>0</formula>
    </cfRule>
  </conditionalFormatting>
  <conditionalFormatting sqref="C9:C10">
    <cfRule type="cellIs" dxfId="229" priority="104" operator="lessThan">
      <formula>0</formula>
    </cfRule>
    <cfRule type="cellIs" dxfId="228" priority="105" operator="greaterThan">
      <formula>0</formula>
    </cfRule>
  </conditionalFormatting>
  <conditionalFormatting sqref="C47">
    <cfRule type="cellIs" dxfId="227" priority="102" operator="lessThan">
      <formula>0</formula>
    </cfRule>
    <cfRule type="cellIs" dxfId="226" priority="103" operator="greaterThan">
      <formula>0</formula>
    </cfRule>
  </conditionalFormatting>
  <conditionalFormatting sqref="C14 C31 C47 C7:C11 C26:C28 C42:C44 C18:C21">
    <cfRule type="cellIs" dxfId="225" priority="101" operator="equal">
      <formula>0</formula>
    </cfRule>
  </conditionalFormatting>
  <conditionalFormatting sqref="D35:DT44 D7:DT11 D26:DT28 D18:DT21">
    <cfRule type="cellIs" dxfId="224" priority="98" operator="equal">
      <formula>0</formula>
    </cfRule>
    <cfRule type="cellIs" dxfId="223" priority="99" operator="lessThan">
      <formula>0</formula>
    </cfRule>
    <cfRule type="cellIs" dxfId="222" priority="100" operator="greaterThan">
      <formula>0</formula>
    </cfRule>
  </conditionalFormatting>
  <conditionalFormatting sqref="C68">
    <cfRule type="cellIs" dxfId="221" priority="96" operator="lessThan">
      <formula>0</formula>
    </cfRule>
    <cfRule type="cellIs" dxfId="220" priority="97" operator="greaterThan">
      <formula>0</formula>
    </cfRule>
  </conditionalFormatting>
  <conditionalFormatting sqref="C68">
    <cfRule type="cellIs" dxfId="219" priority="95" operator="equal">
      <formula>0</formula>
    </cfRule>
  </conditionalFormatting>
  <conditionalFormatting sqref="C69">
    <cfRule type="cellIs" dxfId="218" priority="93" operator="lessThan">
      <formula>0</formula>
    </cfRule>
    <cfRule type="cellIs" dxfId="217" priority="94" operator="greaterThan">
      <formula>0</formula>
    </cfRule>
  </conditionalFormatting>
  <conditionalFormatting sqref="C69">
    <cfRule type="cellIs" dxfId="216" priority="92" operator="equal">
      <formula>0</formula>
    </cfRule>
  </conditionalFormatting>
  <conditionalFormatting sqref="C31">
    <cfRule type="cellIs" dxfId="215" priority="91" operator="lessThan">
      <formula>0</formula>
    </cfRule>
  </conditionalFormatting>
  <conditionalFormatting sqref="D35:DT44 D7:DT11 D26:DT28 D18:DT21">
    <cfRule type="cellIs" dxfId="214" priority="90" operator="lessThan">
      <formula>0</formula>
    </cfRule>
  </conditionalFormatting>
  <conditionalFormatting sqref="C7:C8">
    <cfRule type="cellIs" dxfId="213" priority="88" operator="lessThan">
      <formula>0</formula>
    </cfRule>
    <cfRule type="cellIs" dxfId="212" priority="89" operator="greaterThan">
      <formula>0</formula>
    </cfRule>
  </conditionalFormatting>
  <conditionalFormatting sqref="D22:DT22">
    <cfRule type="cellIs" dxfId="211" priority="68" operator="lessThan">
      <formula>0</formula>
    </cfRule>
  </conditionalFormatting>
  <conditionalFormatting sqref="C23:C25">
    <cfRule type="cellIs" dxfId="210" priority="86" operator="lessThan">
      <formula>0</formula>
    </cfRule>
    <cfRule type="cellIs" dxfId="209" priority="87" operator="greaterThan">
      <formula>0</formula>
    </cfRule>
  </conditionalFormatting>
  <conditionalFormatting sqref="D23:DT25">
    <cfRule type="cellIs" dxfId="208" priority="83" operator="equal">
      <formula>0</formula>
    </cfRule>
    <cfRule type="cellIs" dxfId="207" priority="84" operator="lessThan">
      <formula>0</formula>
    </cfRule>
    <cfRule type="cellIs" dxfId="206" priority="85" operator="greaterThan">
      <formula>0</formula>
    </cfRule>
  </conditionalFormatting>
  <conditionalFormatting sqref="C23:C25">
    <cfRule type="cellIs" dxfId="205" priority="82" operator="equal">
      <formula>0</formula>
    </cfRule>
  </conditionalFormatting>
  <conditionalFormatting sqref="D23:DT25">
    <cfRule type="cellIs" dxfId="204" priority="79" operator="equal">
      <formula>0</formula>
    </cfRule>
    <cfRule type="cellIs" dxfId="203" priority="80" operator="lessThan">
      <formula>0</formula>
    </cfRule>
    <cfRule type="cellIs" dxfId="202" priority="81" operator="greaterThan">
      <formula>0</formula>
    </cfRule>
  </conditionalFormatting>
  <conditionalFormatting sqref="D23:DT25">
    <cfRule type="cellIs" dxfId="201" priority="78" operator="lessThan">
      <formula>0</formula>
    </cfRule>
  </conditionalFormatting>
  <conditionalFormatting sqref="C22">
    <cfRule type="cellIs" dxfId="200" priority="76" operator="lessThan">
      <formula>0</formula>
    </cfRule>
    <cfRule type="cellIs" dxfId="199" priority="77" operator="greaterThan">
      <formula>0</formula>
    </cfRule>
  </conditionalFormatting>
  <conditionalFormatting sqref="D22:DT22">
    <cfRule type="cellIs" dxfId="198" priority="73" operator="equal">
      <formula>0</formula>
    </cfRule>
    <cfRule type="cellIs" dxfId="197" priority="74" operator="lessThan">
      <formula>0</formula>
    </cfRule>
    <cfRule type="cellIs" dxfId="196" priority="75" operator="greaterThan">
      <formula>0</formula>
    </cfRule>
  </conditionalFormatting>
  <conditionalFormatting sqref="C22">
    <cfRule type="cellIs" dxfId="195" priority="72" operator="equal">
      <formula>0</formula>
    </cfRule>
  </conditionalFormatting>
  <conditionalFormatting sqref="D22:DT22">
    <cfRule type="cellIs" dxfId="194" priority="69" operator="equal">
      <formula>0</formula>
    </cfRule>
    <cfRule type="cellIs" dxfId="193" priority="70" operator="lessThan">
      <formula>0</formula>
    </cfRule>
    <cfRule type="cellIs" dxfId="192" priority="71" operator="greaterThan">
      <formula>0</formula>
    </cfRule>
  </conditionalFormatting>
  <conditionalFormatting sqref="C35:C39">
    <cfRule type="cellIs" dxfId="191" priority="66" operator="lessThan">
      <formula>0</formula>
    </cfRule>
    <cfRule type="cellIs" dxfId="190" priority="67" operator="greaterThan">
      <formula>0</formula>
    </cfRule>
  </conditionalFormatting>
  <conditionalFormatting sqref="C35:C39">
    <cfRule type="cellIs" dxfId="189" priority="65" operator="equal">
      <formula>0</formula>
    </cfRule>
  </conditionalFormatting>
  <conditionalFormatting sqref="C41">
    <cfRule type="cellIs" dxfId="188" priority="63" operator="lessThan">
      <formula>0</formula>
    </cfRule>
    <cfRule type="cellIs" dxfId="187" priority="64" operator="greaterThan">
      <formula>0</formula>
    </cfRule>
  </conditionalFormatting>
  <conditionalFormatting sqref="C41">
    <cfRule type="cellIs" dxfId="186" priority="62" operator="equal">
      <formula>0</formula>
    </cfRule>
  </conditionalFormatting>
  <conditionalFormatting sqref="C40">
    <cfRule type="cellIs" dxfId="185" priority="60" operator="lessThan">
      <formula>0</formula>
    </cfRule>
    <cfRule type="cellIs" dxfId="184" priority="61" operator="greaterThan">
      <formula>0</formula>
    </cfRule>
  </conditionalFormatting>
  <conditionalFormatting sqref="C40">
    <cfRule type="cellIs" dxfId="183" priority="59" operator="equal">
      <formula>0</formula>
    </cfRule>
  </conditionalFormatting>
  <conditionalFormatting sqref="C76:E76 C78:E78 C80:E80">
    <cfRule type="cellIs" dxfId="182" priority="57" operator="lessThan">
      <formula>0</formula>
    </cfRule>
    <cfRule type="cellIs" dxfId="181" priority="58" operator="greaterThan">
      <formula>0</formula>
    </cfRule>
  </conditionalFormatting>
  <conditionalFormatting sqref="C76:E76 C78:E78 C80:E80">
    <cfRule type="cellIs" dxfId="180" priority="56" operator="equal">
      <formula>0</formula>
    </cfRule>
  </conditionalFormatting>
  <conditionalFormatting sqref="C77:E77 C79:E79 C81:E81">
    <cfRule type="cellIs" dxfId="179" priority="54" operator="lessThan">
      <formula>0</formula>
    </cfRule>
    <cfRule type="cellIs" dxfId="178" priority="55" operator="greaterThan">
      <formula>0</formula>
    </cfRule>
  </conditionalFormatting>
  <conditionalFormatting sqref="C77:E77 C79:E79 C81:E81">
    <cfRule type="cellIs" dxfId="177" priority="53" operator="equal">
      <formula>0</formula>
    </cfRule>
  </conditionalFormatting>
  <conditionalFormatting sqref="G76:I76 G78:I78 G80:I80">
    <cfRule type="cellIs" dxfId="176" priority="51" operator="lessThan">
      <formula>0</formula>
    </cfRule>
    <cfRule type="cellIs" dxfId="175" priority="52" operator="greaterThan">
      <formula>0</formula>
    </cfRule>
  </conditionalFormatting>
  <conditionalFormatting sqref="G76:I76 G78:I78 G80:I80">
    <cfRule type="cellIs" dxfId="174" priority="50" operator="equal">
      <formula>0</formula>
    </cfRule>
  </conditionalFormatting>
  <conditionalFormatting sqref="G77:I77 G79:I79 G81:I81">
    <cfRule type="cellIs" dxfId="173" priority="48" operator="lessThan">
      <formula>0</formula>
    </cfRule>
    <cfRule type="cellIs" dxfId="172" priority="49" operator="greaterThan">
      <formula>0</formula>
    </cfRule>
  </conditionalFormatting>
  <conditionalFormatting sqref="G77:I77 G79:I79 G81:I81">
    <cfRule type="cellIs" dxfId="171" priority="47" operator="equal">
      <formula>0</formula>
    </cfRule>
  </conditionalFormatting>
  <conditionalFormatting sqref="C59:C61 C51:C54">
    <cfRule type="cellIs" dxfId="170" priority="45" operator="lessThan">
      <formula>0</formula>
    </cfRule>
    <cfRule type="cellIs" dxfId="169" priority="46" operator="greaterThan">
      <formula>0</formula>
    </cfRule>
  </conditionalFormatting>
  <conditionalFormatting sqref="D51:DT54 D59:DT61">
    <cfRule type="cellIs" dxfId="168" priority="42" operator="equal">
      <formula>0</formula>
    </cfRule>
    <cfRule type="cellIs" dxfId="167" priority="43" operator="lessThan">
      <formula>0</formula>
    </cfRule>
    <cfRule type="cellIs" dxfId="166" priority="44" operator="greaterThan">
      <formula>0</formula>
    </cfRule>
  </conditionalFormatting>
  <conditionalFormatting sqref="C64 C59:C61 C51:C54">
    <cfRule type="cellIs" dxfId="165" priority="41" operator="equal">
      <formula>0</formula>
    </cfRule>
  </conditionalFormatting>
  <conditionalFormatting sqref="D51:DT54 D59:DT61">
    <cfRule type="cellIs" dxfId="164" priority="38" operator="equal">
      <formula>0</formula>
    </cfRule>
    <cfRule type="cellIs" dxfId="163" priority="39" operator="lessThan">
      <formula>0</formula>
    </cfRule>
    <cfRule type="cellIs" dxfId="162" priority="40" operator="greaterThan">
      <formula>0</formula>
    </cfRule>
  </conditionalFormatting>
  <conditionalFormatting sqref="C64">
    <cfRule type="cellIs" dxfId="161" priority="37" operator="lessThan">
      <formula>0</formula>
    </cfRule>
  </conditionalFormatting>
  <conditionalFormatting sqref="D51:DT54 D59:DT61">
    <cfRule type="cellIs" dxfId="160" priority="36" operator="lessThan">
      <formula>0</formula>
    </cfRule>
  </conditionalFormatting>
  <conditionalFormatting sqref="D55:DT55">
    <cfRule type="cellIs" dxfId="159" priority="16" operator="lessThan">
      <formula>0</formula>
    </cfRule>
  </conditionalFormatting>
  <conditionalFormatting sqref="C56:C58">
    <cfRule type="cellIs" dxfId="158" priority="34" operator="lessThan">
      <formula>0</formula>
    </cfRule>
    <cfRule type="cellIs" dxfId="157" priority="35" operator="greaterThan">
      <formula>0</formula>
    </cfRule>
  </conditionalFormatting>
  <conditionalFormatting sqref="D56:DT58">
    <cfRule type="cellIs" dxfId="156" priority="31" operator="equal">
      <formula>0</formula>
    </cfRule>
    <cfRule type="cellIs" dxfId="155" priority="32" operator="lessThan">
      <formula>0</formula>
    </cfRule>
    <cfRule type="cellIs" dxfId="154" priority="33" operator="greaterThan">
      <formula>0</formula>
    </cfRule>
  </conditionalFormatting>
  <conditionalFormatting sqref="C56:C58">
    <cfRule type="cellIs" dxfId="153" priority="30" operator="equal">
      <formula>0</formula>
    </cfRule>
  </conditionalFormatting>
  <conditionalFormatting sqref="D56:DT58">
    <cfRule type="cellIs" dxfId="152" priority="27" operator="equal">
      <formula>0</formula>
    </cfRule>
    <cfRule type="cellIs" dxfId="151" priority="28" operator="lessThan">
      <formula>0</formula>
    </cfRule>
    <cfRule type="cellIs" dxfId="150" priority="29" operator="greaterThan">
      <formula>0</formula>
    </cfRule>
  </conditionalFormatting>
  <conditionalFormatting sqref="D56:DT58">
    <cfRule type="cellIs" dxfId="149" priority="26" operator="lessThan">
      <formula>0</formula>
    </cfRule>
  </conditionalFormatting>
  <conditionalFormatting sqref="C55">
    <cfRule type="cellIs" dxfId="148" priority="24" operator="lessThan">
      <formula>0</formula>
    </cfRule>
    <cfRule type="cellIs" dxfId="147" priority="25" operator="greaterThan">
      <formula>0</formula>
    </cfRule>
  </conditionalFormatting>
  <conditionalFormatting sqref="D55:DT55">
    <cfRule type="cellIs" dxfId="146" priority="21" operator="equal">
      <formula>0</formula>
    </cfRule>
    <cfRule type="cellIs" dxfId="145" priority="22" operator="lessThan">
      <formula>0</formula>
    </cfRule>
    <cfRule type="cellIs" dxfId="144" priority="23" operator="greaterThan">
      <formula>0</formula>
    </cfRule>
  </conditionalFormatting>
  <conditionalFormatting sqref="C55">
    <cfRule type="cellIs" dxfId="143" priority="20" operator="equal">
      <formula>0</formula>
    </cfRule>
  </conditionalFormatting>
  <conditionalFormatting sqref="D55:DT55">
    <cfRule type="cellIs" dxfId="142" priority="17" operator="equal">
      <formula>0</formula>
    </cfRule>
    <cfRule type="cellIs" dxfId="141" priority="18" operator="lessThan">
      <formula>0</formula>
    </cfRule>
    <cfRule type="cellIs" dxfId="140" priority="19" operator="greaterThan">
      <formula>0</formula>
    </cfRule>
  </conditionalFormatting>
  <conditionalFormatting sqref="F76 F78 F80">
    <cfRule type="cellIs" dxfId="139" priority="14" operator="lessThan">
      <formula>0</formula>
    </cfRule>
    <cfRule type="cellIs" dxfId="138" priority="15" operator="greaterThan">
      <formula>0</formula>
    </cfRule>
  </conditionalFormatting>
  <conditionalFormatting sqref="F76 F78 F80">
    <cfRule type="cellIs" dxfId="137" priority="13" operator="equal">
      <formula>0</formula>
    </cfRule>
  </conditionalFormatting>
  <conditionalFormatting sqref="F77 F79 F81">
    <cfRule type="cellIs" dxfId="136" priority="11" operator="lessThan">
      <formula>0</formula>
    </cfRule>
    <cfRule type="cellIs" dxfId="135" priority="12" operator="greaterThan">
      <formula>0</formula>
    </cfRule>
  </conditionalFormatting>
  <conditionalFormatting sqref="F77 F79 F81">
    <cfRule type="cellIs" dxfId="134" priority="10" operator="equal">
      <formula>0</formula>
    </cfRule>
  </conditionalFormatting>
  <conditionalFormatting sqref="J76 J78 J80">
    <cfRule type="cellIs" dxfId="133" priority="8" operator="lessThan">
      <formula>0</formula>
    </cfRule>
    <cfRule type="cellIs" dxfId="132" priority="9" operator="greaterThan">
      <formula>0</formula>
    </cfRule>
  </conditionalFormatting>
  <conditionalFormatting sqref="J76 J78 J80">
    <cfRule type="cellIs" dxfId="131" priority="7" operator="equal">
      <formula>0</formula>
    </cfRule>
  </conditionalFormatting>
  <conditionalFormatting sqref="J77 J79 J81">
    <cfRule type="cellIs" dxfId="130" priority="5" operator="lessThan">
      <formula>0</formula>
    </cfRule>
    <cfRule type="cellIs" dxfId="129" priority="6" operator="greaterThan">
      <formula>0</formula>
    </cfRule>
  </conditionalFormatting>
  <conditionalFormatting sqref="J77 J79 J81">
    <cfRule type="cellIs" dxfId="128" priority="4" operator="equal">
      <formula>0</formula>
    </cfRule>
  </conditionalFormatting>
  <conditionalFormatting sqref="C70">
    <cfRule type="cellIs" dxfId="127" priority="2" operator="lessThan">
      <formula>0</formula>
    </cfRule>
    <cfRule type="cellIs" dxfId="126" priority="3" operator="greaterThan">
      <formula>0</formula>
    </cfRule>
  </conditionalFormatting>
  <conditionalFormatting sqref="C70">
    <cfRule type="cellIs" dxfId="125" priority="1" operator="equal">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CC0B-3DE3-F64A-A84A-3A0770F03ACC}">
  <dimension ref="A1:GA66"/>
  <sheetViews>
    <sheetView zoomScale="65" zoomScaleNormal="100" workbookViewId="0">
      <selection sqref="A1:XFD1048576"/>
    </sheetView>
  </sheetViews>
  <sheetFormatPr baseColWidth="10" defaultColWidth="11.5" defaultRowHeight="13" x14ac:dyDescent="0.15"/>
  <cols>
    <col min="1" max="1" width="12.83203125" style="264" customWidth="1"/>
    <col min="2" max="2" width="44.5" style="264" customWidth="1"/>
    <col min="3" max="5" width="23.5" style="264" customWidth="1"/>
    <col min="6" max="6" width="17.5" style="264" customWidth="1"/>
    <col min="7" max="7" width="13.5" style="264" customWidth="1"/>
    <col min="8" max="16384" width="11.5" style="264"/>
  </cols>
  <sheetData>
    <row r="1" spans="1:183" ht="6" customHeight="1" x14ac:dyDescent="0.15"/>
    <row r="2" spans="1:183" ht="20" customHeight="1" x14ac:dyDescent="0.15">
      <c r="B2" s="265" t="s">
        <v>199</v>
      </c>
    </row>
    <row r="3" spans="1:183" ht="5" customHeight="1" thickBot="1" x14ac:dyDescent="0.2"/>
    <row r="4" spans="1:183" ht="20" customHeight="1" x14ac:dyDescent="0.15">
      <c r="B4" s="266"/>
      <c r="C4" s="267"/>
    </row>
    <row r="5" spans="1:183" ht="20" customHeight="1" x14ac:dyDescent="0.2">
      <c r="B5" s="268" t="s">
        <v>122</v>
      </c>
      <c r="C5" s="269">
        <f>'Inputs and Model Assumptions'!D52</f>
        <v>1207999.7999999998</v>
      </c>
      <c r="F5" s="270"/>
    </row>
    <row r="6" spans="1:183" ht="20" customHeight="1" x14ac:dyDescent="0.2">
      <c r="B6" s="268" t="s">
        <v>123</v>
      </c>
      <c r="C6" s="271">
        <f>'Inputs and Model Assumptions'!D54</f>
        <v>0.05</v>
      </c>
      <c r="D6" s="270"/>
      <c r="F6" s="270"/>
    </row>
    <row r="7" spans="1:183" ht="20" customHeight="1" x14ac:dyDescent="0.2">
      <c r="B7" s="272" t="s">
        <v>124</v>
      </c>
      <c r="C7" s="273">
        <f>((C6+1)^(1/12))-1</f>
        <v>4.0741237836483535E-3</v>
      </c>
      <c r="D7" s="270"/>
      <c r="F7" s="270"/>
    </row>
    <row r="8" spans="1:183" ht="20" customHeight="1" x14ac:dyDescent="0.2">
      <c r="B8" s="274" t="s">
        <v>125</v>
      </c>
      <c r="C8" s="338">
        <f>'Inputs and Model Assumptions'!D55/12</f>
        <v>9.1666666666666661</v>
      </c>
      <c r="D8" s="270"/>
    </row>
    <row r="9" spans="1:183" ht="20" customHeight="1" x14ac:dyDescent="0.15"/>
    <row r="11" spans="1:183" ht="16" thickBot="1" x14ac:dyDescent="0.25">
      <c r="A11" s="288" t="s">
        <v>132</v>
      </c>
      <c r="B11" s="289">
        <v>0</v>
      </c>
      <c r="C11" s="289">
        <v>1</v>
      </c>
      <c r="D11" s="289">
        <v>2</v>
      </c>
      <c r="E11" s="289">
        <v>3</v>
      </c>
      <c r="F11" s="289">
        <v>4</v>
      </c>
      <c r="G11" s="289">
        <v>5</v>
      </c>
      <c r="H11" s="289">
        <v>6</v>
      </c>
      <c r="I11" s="289">
        <v>7</v>
      </c>
      <c r="J11" s="289">
        <v>8</v>
      </c>
      <c r="K11" s="289">
        <v>9</v>
      </c>
      <c r="L11" s="289">
        <v>10</v>
      </c>
      <c r="M11" s="289">
        <v>11</v>
      </c>
      <c r="N11" s="289">
        <v>12</v>
      </c>
      <c r="O11" s="289">
        <v>13</v>
      </c>
      <c r="P11" s="289">
        <v>14</v>
      </c>
      <c r="Q11" s="289">
        <v>15</v>
      </c>
      <c r="R11" s="289">
        <v>16</v>
      </c>
      <c r="S11" s="289">
        <v>17</v>
      </c>
      <c r="T11" s="289">
        <v>18</v>
      </c>
      <c r="U11" s="289">
        <v>19</v>
      </c>
      <c r="V11" s="289">
        <v>20</v>
      </c>
      <c r="W11" s="289">
        <v>21</v>
      </c>
      <c r="X11" s="289">
        <v>22</v>
      </c>
      <c r="Y11" s="289">
        <v>23</v>
      </c>
      <c r="Z11" s="289">
        <v>24</v>
      </c>
      <c r="AA11" s="289">
        <v>25</v>
      </c>
      <c r="AB11" s="289">
        <v>26</v>
      </c>
      <c r="AC11" s="289">
        <v>27</v>
      </c>
      <c r="AD11" s="289">
        <v>28</v>
      </c>
      <c r="AE11" s="289">
        <v>29</v>
      </c>
      <c r="AF11" s="289">
        <v>30</v>
      </c>
      <c r="AG11" s="289">
        <v>31</v>
      </c>
      <c r="AH11" s="289">
        <v>32</v>
      </c>
      <c r="AI11" s="289">
        <v>33</v>
      </c>
      <c r="AJ11" s="289">
        <v>34</v>
      </c>
      <c r="AK11" s="289">
        <v>35</v>
      </c>
      <c r="AL11" s="289">
        <v>36</v>
      </c>
      <c r="AM11" s="289">
        <v>37</v>
      </c>
      <c r="AN11" s="289">
        <v>38</v>
      </c>
      <c r="AO11" s="289">
        <v>39</v>
      </c>
      <c r="AP11" s="289">
        <v>40</v>
      </c>
      <c r="AQ11" s="289">
        <v>41</v>
      </c>
      <c r="AR11" s="289">
        <v>42</v>
      </c>
      <c r="AS11" s="289">
        <v>43</v>
      </c>
      <c r="AT11" s="289">
        <v>44</v>
      </c>
      <c r="AU11" s="289">
        <v>45</v>
      </c>
      <c r="AV11" s="289">
        <v>46</v>
      </c>
      <c r="AW11" s="289">
        <v>47</v>
      </c>
      <c r="AX11" s="289">
        <v>48</v>
      </c>
      <c r="AY11" s="289">
        <v>49</v>
      </c>
      <c r="AZ11" s="289">
        <v>50</v>
      </c>
      <c r="BA11" s="289">
        <v>51</v>
      </c>
      <c r="BB11" s="289">
        <v>52</v>
      </c>
      <c r="BC11" s="289">
        <v>53</v>
      </c>
      <c r="BD11" s="289">
        <v>54</v>
      </c>
      <c r="BE11" s="289">
        <v>55</v>
      </c>
      <c r="BF11" s="289">
        <v>56</v>
      </c>
      <c r="BG11" s="289">
        <v>57</v>
      </c>
      <c r="BH11" s="289">
        <v>58</v>
      </c>
      <c r="BI11" s="289">
        <v>59</v>
      </c>
      <c r="BJ11" s="289">
        <v>60</v>
      </c>
      <c r="BK11" s="289">
        <v>61</v>
      </c>
      <c r="BL11" s="289">
        <v>62</v>
      </c>
      <c r="BM11" s="289">
        <v>63</v>
      </c>
      <c r="BN11" s="289">
        <v>64</v>
      </c>
      <c r="BO11" s="289">
        <v>65</v>
      </c>
      <c r="BP11" s="289">
        <v>66</v>
      </c>
      <c r="BQ11" s="289">
        <v>67</v>
      </c>
      <c r="BR11" s="289">
        <v>68</v>
      </c>
      <c r="BS11" s="289">
        <v>69</v>
      </c>
      <c r="BT11" s="289">
        <v>70</v>
      </c>
      <c r="BU11" s="289">
        <v>71</v>
      </c>
      <c r="BV11" s="289">
        <v>72</v>
      </c>
      <c r="BW11" s="289">
        <v>73</v>
      </c>
      <c r="BX11" s="289">
        <v>74</v>
      </c>
      <c r="BY11" s="289">
        <v>75</v>
      </c>
      <c r="BZ11" s="289">
        <v>76</v>
      </c>
      <c r="CA11" s="289">
        <v>77</v>
      </c>
      <c r="CB11" s="289">
        <v>78</v>
      </c>
      <c r="CC11" s="289">
        <v>79</v>
      </c>
      <c r="CD11" s="289">
        <v>80</v>
      </c>
      <c r="CE11" s="289">
        <v>81</v>
      </c>
      <c r="CF11" s="289">
        <v>82</v>
      </c>
      <c r="CG11" s="289">
        <v>83</v>
      </c>
      <c r="CH11" s="289">
        <v>84</v>
      </c>
      <c r="CI11" s="289">
        <v>85</v>
      </c>
      <c r="CJ11" s="289">
        <v>86</v>
      </c>
      <c r="CK11" s="289">
        <v>87</v>
      </c>
      <c r="CL11" s="289">
        <v>88</v>
      </c>
      <c r="CM11" s="289">
        <v>89</v>
      </c>
      <c r="CN11" s="289">
        <v>90</v>
      </c>
      <c r="CO11" s="289">
        <v>91</v>
      </c>
      <c r="CP11" s="289">
        <v>92</v>
      </c>
      <c r="CQ11" s="289">
        <v>93</v>
      </c>
      <c r="CR11" s="289">
        <v>94</v>
      </c>
      <c r="CS11" s="289">
        <v>95</v>
      </c>
      <c r="CT11" s="289">
        <v>96</v>
      </c>
      <c r="CU11" s="289">
        <v>97</v>
      </c>
      <c r="CV11" s="289">
        <v>98</v>
      </c>
      <c r="CW11" s="289">
        <v>99</v>
      </c>
      <c r="CX11" s="289">
        <v>100</v>
      </c>
      <c r="CY11" s="289">
        <v>101</v>
      </c>
      <c r="CZ11" s="289">
        <v>102</v>
      </c>
      <c r="DA11" s="289">
        <v>103</v>
      </c>
      <c r="DB11" s="289">
        <v>104</v>
      </c>
      <c r="DC11" s="289">
        <v>105</v>
      </c>
      <c r="DD11" s="289">
        <v>106</v>
      </c>
      <c r="DE11" s="289">
        <v>107</v>
      </c>
      <c r="DF11" s="289">
        <v>108</v>
      </c>
      <c r="DG11" s="289">
        <v>109</v>
      </c>
      <c r="DH11" s="289">
        <v>110</v>
      </c>
      <c r="DI11" s="289">
        <v>111</v>
      </c>
      <c r="DJ11" s="289">
        <v>112</v>
      </c>
      <c r="DK11" s="289">
        <v>113</v>
      </c>
      <c r="DL11" s="289">
        <v>114</v>
      </c>
      <c r="DM11" s="289">
        <v>115</v>
      </c>
      <c r="DN11" s="289">
        <v>116</v>
      </c>
      <c r="DO11" s="289">
        <v>117</v>
      </c>
      <c r="DP11" s="289">
        <v>118</v>
      </c>
      <c r="DQ11" s="289">
        <v>119</v>
      </c>
      <c r="DR11" s="289">
        <v>120</v>
      </c>
      <c r="DS11" s="289">
        <v>121</v>
      </c>
      <c r="DT11" s="289">
        <v>122</v>
      </c>
      <c r="DU11" s="289">
        <v>123</v>
      </c>
      <c r="DV11" s="289">
        <v>124</v>
      </c>
      <c r="DW11" s="289">
        <v>125</v>
      </c>
      <c r="DX11" s="289">
        <v>126</v>
      </c>
      <c r="DY11" s="289">
        <v>127</v>
      </c>
      <c r="DZ11" s="289">
        <v>128</v>
      </c>
      <c r="EA11" s="289">
        <v>129</v>
      </c>
      <c r="EB11" s="289">
        <v>130</v>
      </c>
      <c r="EC11" s="289">
        <v>131</v>
      </c>
      <c r="ED11" s="289">
        <v>132</v>
      </c>
      <c r="EE11" s="289">
        <v>133</v>
      </c>
      <c r="EF11" s="289">
        <v>134</v>
      </c>
      <c r="EG11" s="289">
        <v>135</v>
      </c>
      <c r="EH11" s="289">
        <v>136</v>
      </c>
      <c r="EI11" s="289">
        <v>137</v>
      </c>
      <c r="EJ11" s="289">
        <v>138</v>
      </c>
      <c r="EK11" s="289">
        <v>139</v>
      </c>
      <c r="EL11" s="289">
        <v>140</v>
      </c>
      <c r="EM11" s="289">
        <v>141</v>
      </c>
      <c r="EN11" s="289">
        <v>142</v>
      </c>
      <c r="EO11" s="289">
        <v>143</v>
      </c>
      <c r="EP11" s="289">
        <v>144</v>
      </c>
      <c r="EQ11" s="289">
        <v>145</v>
      </c>
      <c r="ER11" s="289">
        <v>146</v>
      </c>
      <c r="ES11" s="289">
        <v>147</v>
      </c>
      <c r="ET11" s="289">
        <v>148</v>
      </c>
      <c r="EU11" s="289">
        <v>149</v>
      </c>
      <c r="EV11" s="289">
        <v>150</v>
      </c>
      <c r="EW11" s="289">
        <v>151</v>
      </c>
      <c r="EX11" s="289">
        <v>152</v>
      </c>
      <c r="EY11" s="289">
        <v>153</v>
      </c>
      <c r="EZ11" s="289">
        <v>154</v>
      </c>
      <c r="FA11" s="289">
        <v>155</v>
      </c>
      <c r="FB11" s="289">
        <v>156</v>
      </c>
      <c r="FC11" s="289">
        <v>157</v>
      </c>
      <c r="FD11" s="289">
        <v>158</v>
      </c>
      <c r="FE11" s="289">
        <v>159</v>
      </c>
      <c r="FF11" s="289">
        <v>160</v>
      </c>
      <c r="FG11" s="289">
        <v>161</v>
      </c>
      <c r="FH11" s="289">
        <v>162</v>
      </c>
      <c r="FI11" s="289">
        <v>163</v>
      </c>
      <c r="FJ11" s="289">
        <v>164</v>
      </c>
      <c r="FK11" s="289">
        <v>165</v>
      </c>
      <c r="FL11" s="289">
        <v>166</v>
      </c>
      <c r="FM11" s="289">
        <v>167</v>
      </c>
      <c r="FN11" s="289">
        <v>168</v>
      </c>
      <c r="FO11" s="289">
        <v>169</v>
      </c>
      <c r="FP11" s="289">
        <v>170</v>
      </c>
      <c r="FQ11" s="289">
        <v>171</v>
      </c>
      <c r="FR11" s="289">
        <v>172</v>
      </c>
      <c r="FS11" s="289">
        <v>173</v>
      </c>
      <c r="FT11" s="289">
        <v>174</v>
      </c>
      <c r="FU11" s="289">
        <v>175</v>
      </c>
      <c r="FV11" s="289">
        <v>176</v>
      </c>
      <c r="FW11" s="289">
        <v>177</v>
      </c>
      <c r="FX11" s="289">
        <v>178</v>
      </c>
      <c r="FY11" s="289">
        <v>179</v>
      </c>
      <c r="FZ11" s="289">
        <v>180</v>
      </c>
    </row>
    <row r="12" spans="1:183" ht="16" thickBot="1" x14ac:dyDescent="0.25">
      <c r="A12" s="275" t="s">
        <v>126</v>
      </c>
      <c r="B12" s="286">
        <f>C5</f>
        <v>1207999.7999999998</v>
      </c>
      <c r="C12" s="287">
        <f>IF(C$8*12&gt;=C11,B12-C13,"")</f>
        <v>1199273.5799974939</v>
      </c>
      <c r="D12" s="287">
        <f>IF(C$8*12&gt;=D11,C12-D13,"")</f>
        <v>1190511.8082945342</v>
      </c>
      <c r="E12" s="287">
        <f>IF(C$8*12&gt;=E11,D12-E13,"")</f>
        <v>1181714.3400490927</v>
      </c>
      <c r="F12" s="287">
        <f>IF(C$8*12&gt;=F11,E12-F13,"")</f>
        <v>1172881.0298290364</v>
      </c>
      <c r="G12" s="287">
        <f>IF(C$8*12&gt;=G11,F12-G13,"")</f>
        <v>1164011.7316097245</v>
      </c>
      <c r="H12" s="287">
        <f>IF(C$8*12&gt;=H11,G12-H13,"")</f>
        <v>1155106.2987715928</v>
      </c>
      <c r="I12" s="287">
        <f>IF(C$8*12&gt;=I11,H12-I13,"")</f>
        <v>1146164.5840977316</v>
      </c>
      <c r="J12" s="287">
        <f>IF(C$8*12&gt;=J11,I12-J13,"")</f>
        <v>1137186.4397714511</v>
      </c>
      <c r="K12" s="287">
        <f>IF(C$8*12&gt;=K11,J12-K13,"")</f>
        <v>1128171.7173738379</v>
      </c>
      <c r="L12" s="287">
        <f>IF(C$8*12&gt;=L11,K12-L13,"")</f>
        <v>1119120.2678813017</v>
      </c>
      <c r="M12" s="287">
        <f>IF(C$8*12&gt;=M11,L12-M13,"")</f>
        <v>1110031.9416631113</v>
      </c>
      <c r="N12" s="286">
        <f>IF(C$8*12&gt;=N11,M12-N13,"")</f>
        <v>1100906.5884789219</v>
      </c>
      <c r="O12" s="287">
        <f>IF(C$8*12&gt;=O11,N12-O13,"")</f>
        <v>1091744.0574762905</v>
      </c>
      <c r="P12" s="287">
        <f>IF(C$8*12&gt;=P11,O12-P13,"")</f>
        <v>1082544.197188183</v>
      </c>
      <c r="Q12" s="287">
        <f>IF(C$8*12&gt;=Q11,P12-Q13,"")</f>
        <v>1073306.8555304694</v>
      </c>
      <c r="R12" s="287">
        <f>IF(C$8*12&gt;=R11,Q12-R13,"")</f>
        <v>1064031.8797994105</v>
      </c>
      <c r="S12" s="287">
        <f>IF(C$8*12&gt;=S11,R12-S13,"")</f>
        <v>1054719.1166691328</v>
      </c>
      <c r="T12" s="287">
        <f>IF(C$8*12&gt;=T11,S12-T13,"")</f>
        <v>1045368.4121890947</v>
      </c>
      <c r="U12" s="287">
        <f>IF(C$8*12&gt;=U11,T12-U13,"")</f>
        <v>1035979.6117815406</v>
      </c>
      <c r="V12" s="287">
        <f>IF(C$8*12&gt;=V11,U12-V13,"")</f>
        <v>1026552.5602389461</v>
      </c>
      <c r="W12" s="287">
        <f>IF(C$8*12&gt;=W11,V12-W13,"")</f>
        <v>1017087.1017214523</v>
      </c>
      <c r="X12" s="287">
        <f>IF(C$8*12&gt;=X11,W12-X13,"")</f>
        <v>1007583.0797542892</v>
      </c>
      <c r="Y12" s="287">
        <f>IF(C$8*12&gt;=Y11,X12-Y13,"")</f>
        <v>998040.33722518943</v>
      </c>
      <c r="Z12" s="286">
        <f>IF(C$8*12&gt;=Z11,Y12-Z13,"")</f>
        <v>988458.71638179058</v>
      </c>
      <c r="AA12" s="287">
        <f>IF(C$8*12&gt;=AA11,Z12-AA13,"")</f>
        <v>978838.05882902769</v>
      </c>
      <c r="AB12" s="287">
        <f>IF(C$8*12&gt;=AB11,AA12-AB13,"")</f>
        <v>969178.20552651479</v>
      </c>
      <c r="AC12" s="287">
        <f>IF(C$8*12&gt;=AC11,AB12-AC13,"")</f>
        <v>959478.99678591557</v>
      </c>
      <c r="AD12" s="287">
        <f>IF(C$8*12&gt;=AD11,AC12-AD13,"")</f>
        <v>949740.27226830367</v>
      </c>
      <c r="AE12" s="287">
        <f>IF(C$8*12&gt;=AE11,AD12-AE13,"")</f>
        <v>939961.87098151213</v>
      </c>
      <c r="AF12" s="287">
        <f>IF(C$8*12&gt;=AF11,AE12-AF13,"")</f>
        <v>930143.63127747201</v>
      </c>
      <c r="AG12" s="287">
        <f>IF(C$8*12&gt;=AG11,AF12-AG13,"")</f>
        <v>920285.39084954013</v>
      </c>
      <c r="AH12" s="287">
        <f>IF(C$8*12&gt;=AH11,AG12-AH13,"")</f>
        <v>910386.98672981595</v>
      </c>
      <c r="AI12" s="287">
        <f>IF(C$8*12&gt;=AI11,AH12-AI13,"")</f>
        <v>900448.25528644735</v>
      </c>
      <c r="AJ12" s="287">
        <f>IF(C$8*12&gt;=AJ11,AI12-AJ13,"")</f>
        <v>890469.03222092614</v>
      </c>
      <c r="AK12" s="287">
        <f>IF(C$8*12&gt;=AK11,AJ12-AK13,"")</f>
        <v>880449.15256537125</v>
      </c>
      <c r="AL12" s="286">
        <f>IF(C$8*12&gt;=AL11,AK12-AL13,"")</f>
        <v>870388.45067980245</v>
      </c>
      <c r="AM12" s="287">
        <f>IF(C$8*12&gt;=AM11,AL12-AM13,"")</f>
        <v>860286.76024940144</v>
      </c>
      <c r="AN12" s="287">
        <f>IF(C$8*12&gt;=AN11,AM12-AN13,"")</f>
        <v>850143.9142817629</v>
      </c>
      <c r="AO12" s="287">
        <f>IF(C$8*12&gt;=AO11,AN12-AO13,"")</f>
        <v>839959.74510413373</v>
      </c>
      <c r="AP12" s="287">
        <f>IF(C$8*12&gt;=AP11,AO12-AP13,"")</f>
        <v>829734.08436064119</v>
      </c>
      <c r="AQ12" s="287">
        <f>IF(C$8*12&gt;=AQ11,AP12-AQ13,"")</f>
        <v>819466.76300951012</v>
      </c>
      <c r="AR12" s="287">
        <f>IF(C$8*12&gt;=AR11,AQ12-AR13,"")</f>
        <v>809157.61132026801</v>
      </c>
      <c r="AS12" s="287">
        <f>IF(C$8*12&gt;=AS11,AR12-AS13,"")</f>
        <v>798806.45887093956</v>
      </c>
      <c r="AT12" s="287">
        <f>IF(C$8*12&gt;=AT11,AS12-AT13,"")</f>
        <v>788413.13454522914</v>
      </c>
      <c r="AU12" s="287">
        <f>IF(C$8*12&gt;=AU11,AT12-AU13,"")</f>
        <v>777977.46652969217</v>
      </c>
      <c r="AV12" s="287">
        <f>IF(C$8*12&gt;=AV11,AU12-AV13,"")</f>
        <v>767499.28231089481</v>
      </c>
      <c r="AW12" s="287">
        <f>IF(C$8*12&gt;=AW11,AV12-AW13,"")</f>
        <v>756978.40867256222</v>
      </c>
      <c r="AX12" s="286">
        <f>IF(C$8*12&gt;=AX11,AW12-AX13,"")</f>
        <v>746414.67169271491</v>
      </c>
      <c r="AY12" s="287">
        <f>IF(C$8*12&gt;=AY11,AX12-AY13,"")</f>
        <v>735807.89674079383</v>
      </c>
      <c r="AZ12" s="287">
        <f>IF(C$8*12&gt;=AZ11,AY12-AZ13,"")</f>
        <v>725157.90847477328</v>
      </c>
      <c r="BA12" s="287">
        <f>IF(C$8*12&gt;=BA11,AZ12-BA13,"")</f>
        <v>714464.53083826264</v>
      </c>
      <c r="BB12" s="287">
        <f>IF(C$8*12&gt;=BB11,BA12-BB13,"")</f>
        <v>703727.58705759549</v>
      </c>
      <c r="BC12" s="287">
        <f>IF(C$8*12&gt;=BC11,BB12-BC13,"")</f>
        <v>692946.89963890787</v>
      </c>
      <c r="BD12" s="287">
        <f>IF(C$8*12&gt;=BD11,BC12-BD13,"")</f>
        <v>682122.29036520363</v>
      </c>
      <c r="BE12" s="287">
        <f>IF(C$8*12&gt;=BE11,BD12-BE13,"")</f>
        <v>671253.58029340871</v>
      </c>
      <c r="BF12" s="287">
        <f>IF(C$8*12&gt;=BF11,BE12-BF13,"")</f>
        <v>660340.58975141274</v>
      </c>
      <c r="BG12" s="287">
        <f>IF(C$8*12&gt;=BG11,BF12-BG13,"")</f>
        <v>649383.13833509886</v>
      </c>
      <c r="BH12" s="287">
        <f>IF(C$8*12&gt;=BH11,BG12-BH13,"")</f>
        <v>638381.0449053616</v>
      </c>
      <c r="BI12" s="287">
        <f>IF(C$8*12&gt;=BI11,BH12-BI13,"")</f>
        <v>627334.12758511235</v>
      </c>
      <c r="BJ12" s="286">
        <f>IF(C$8*12&gt;=BJ11,BI12-BJ13,"")</f>
        <v>616242.20375627268</v>
      </c>
      <c r="BK12" s="287">
        <f>IF(C$8*12&gt;=BK11,BJ12-BK13,"")</f>
        <v>605105.09005675558</v>
      </c>
      <c r="BL12" s="287">
        <f>IF(C$8*12&gt;=BL11,BK12-BL13,"")</f>
        <v>593922.60237743403</v>
      </c>
      <c r="BM12" s="287">
        <f>IF(C$8*12&gt;=BM11,BL12-BM13,"")</f>
        <v>582694.55585909775</v>
      </c>
      <c r="BN12" s="287">
        <f>IF(C$8*12&gt;=BN11,BM12-BN13,"")</f>
        <v>571420.76488939731</v>
      </c>
      <c r="BO12" s="287">
        <f>IF(C$8*12&gt;=BO11,BN12-BO13,"")</f>
        <v>560101.04309977533</v>
      </c>
      <c r="BP12" s="287">
        <f>IF(C$8*12&gt;=BP11,BO12-BP13,"")</f>
        <v>548735.20336238598</v>
      </c>
      <c r="BQ12" s="287">
        <f>IF(C$8*12&gt;=BQ11,BP12-BQ13,"")</f>
        <v>537323.05778700137</v>
      </c>
      <c r="BR12" s="287">
        <f>IF(C$8*12&gt;=BR11,BQ12-BR13,"")</f>
        <v>525864.4177179056</v>
      </c>
      <c r="BS12" s="287">
        <f>IF(C$8*12&gt;=BS11,BR12-BS13,"")</f>
        <v>514359.09373077605</v>
      </c>
      <c r="BT12" s="287">
        <f>IF(C$8*12&gt;=BT11,BS12-BT13,"")</f>
        <v>502806.89562955196</v>
      </c>
      <c r="BU12" s="287">
        <f>IF(C$8*12&gt;=BU11,BT12-BU13,"")</f>
        <v>491207.63244329026</v>
      </c>
      <c r="BV12" s="286">
        <f>IF(C$8*12&gt;=BV11,BU12-BV13,"")</f>
        <v>479561.1124230086</v>
      </c>
      <c r="BW12" s="287">
        <f>IF(C$8*12&gt;=BW11,BV12-BW13,"")</f>
        <v>467867.14303851558</v>
      </c>
      <c r="BX12" s="287">
        <f>IF(C$8*12&gt;=BX11,BW12-BX13,"")</f>
        <v>456125.53097522794</v>
      </c>
      <c r="BY12" s="287">
        <f>IF(C$8*12&gt;=BY11,BX12-BY13,"")</f>
        <v>444336.08213097492</v>
      </c>
      <c r="BZ12" s="287">
        <f>IF(C$8*12&gt;=BZ11,BY12-BZ13,"")</f>
        <v>432498.60161278938</v>
      </c>
      <c r="CA12" s="287">
        <f>IF(C$8*12&gt;=CA11,BZ12-CA13,"")</f>
        <v>420612.89373368624</v>
      </c>
      <c r="CB12" s="287">
        <f>IF(C$8*12&gt;=CB11,CA12-CB13,"")</f>
        <v>408678.76200942736</v>
      </c>
      <c r="CC12" s="287">
        <f>IF(C$8*12&gt;=CC11,CB12-CC13,"")</f>
        <v>396696.0091552735</v>
      </c>
      <c r="CD12" s="287">
        <f>IF(C$8*12&gt;=CD11,CC12-CD13,"")</f>
        <v>384664.4370827229</v>
      </c>
      <c r="CE12" s="287">
        <f>IF(C$8*12&gt;=CE11,CD12-CE13,"")</f>
        <v>372583.84689623688</v>
      </c>
      <c r="CF12" s="287">
        <f>IF(C$8*12&gt;=CF11,CE12-CF13,"")</f>
        <v>360454.0388899516</v>
      </c>
      <c r="CG12" s="287">
        <f>IF(C$8*12&gt;=CG11,CF12-CG13,"")</f>
        <v>348274.81254437682</v>
      </c>
      <c r="CH12" s="286">
        <f>IF(C$8*12&gt;=CH11,CG12-CH13,"")</f>
        <v>336045.96652308106</v>
      </c>
      <c r="CI12" s="287">
        <f>IF(C$8*12&gt;=CI11,CH12-CI13,"")</f>
        <v>323767.29866936337</v>
      </c>
      <c r="CJ12" s="287">
        <f>IF(C$8*12&gt;=CJ11,CI12-CJ13,"")</f>
        <v>311438.60600291134</v>
      </c>
      <c r="CK12" s="287">
        <f>IF(C$8*12&gt;=CK11,CJ12-CK13,"")</f>
        <v>299059.68471644563</v>
      </c>
      <c r="CL12" s="287">
        <f>IF(C$8*12&gt;=CL11,CK12-CL13,"")</f>
        <v>286630.3301723508</v>
      </c>
      <c r="CM12" s="287">
        <f>IF(C$8*12&gt;=CM11,CL12-CM13,"")</f>
        <v>274150.33689929248</v>
      </c>
      <c r="CN12" s="287">
        <f>IF(C$8*12&gt;=CN11,CM12-CN13,"")</f>
        <v>261619.49858882063</v>
      </c>
      <c r="CO12" s="287">
        <f>IF(C$8*12&gt;=CO11,CN12-CO13,"")</f>
        <v>249037.60809195903</v>
      </c>
      <c r="CP12" s="287">
        <f>IF(C$8*12&gt;=CP11,CO12-CP13,"")</f>
        <v>236404.45741578093</v>
      </c>
      <c r="CQ12" s="287">
        <f>IF(C$8*12&gt;=CQ11,CP12-CQ13,"")</f>
        <v>223719.83771997059</v>
      </c>
      <c r="CR12" s="287">
        <f>IF(C$8*12&gt;=CR11,CQ12-CR13,"")</f>
        <v>210983.539313371</v>
      </c>
      <c r="CS12" s="287">
        <f>IF(C$8*12&gt;=CS11,CR12-CS13,"")</f>
        <v>198195.35165051746</v>
      </c>
      <c r="CT12" s="286">
        <f>IF(C$8*12&gt;=CT11,CS12-CT13,"")</f>
        <v>185355.06332815692</v>
      </c>
      <c r="CU12" s="287">
        <f>IF(C$8*12&gt;=CU11,CT12-CU13,"")</f>
        <v>172462.46208175336</v>
      </c>
      <c r="CV12" s="287">
        <f>IF(C$8*12&gt;=CV11,CU12-CV13,"")</f>
        <v>159517.33478197872</v>
      </c>
      <c r="CW12" s="287">
        <f>IF(C$8*12&gt;=CW11,CV12-CW13,"")</f>
        <v>146519.46743118973</v>
      </c>
      <c r="CX12" s="287">
        <f>IF(C$8*12&gt;=CX11,CW12-CX13,"")</f>
        <v>133468.64515989018</v>
      </c>
      <c r="CY12" s="287">
        <f>IF(C$8*12&gt;=CY11,CX12-CY13,"")</f>
        <v>120364.65222317896</v>
      </c>
      <c r="CZ12" s="287">
        <f>IF(C$8*12&gt;=CZ11,CY12-CZ13,"")</f>
        <v>107207.27199718352</v>
      </c>
      <c r="DA12" s="287">
        <f>IF(C$8*12&gt;=DA11,CZ12-DA13,"")</f>
        <v>93996.286975478841</v>
      </c>
      <c r="DB12" s="287">
        <f>IF(C$8*12&gt;=DB11,DA12-DB13,"")</f>
        <v>80731.478765491818</v>
      </c>
      <c r="DC12" s="287">
        <f>IF(C$8*12&gt;=DC11,DB12-DC13,"")</f>
        <v>67412.628084890952</v>
      </c>
      <c r="DD12" s="287">
        <f>IF(C$8*12&gt;=DD11,DC12-DD13,"")</f>
        <v>54039.514757961391</v>
      </c>
      <c r="DE12" s="287">
        <f>IF(C$8*12&gt;=DE11,DD12-DE13,"")</f>
        <v>40611.917711965165</v>
      </c>
      <c r="DF12" s="286">
        <f>IF(C$8*12&gt;=DF11,DE12-DF13,"")</f>
        <v>27129.614973486598</v>
      </c>
      <c r="DG12" s="287">
        <f>IF(C$8*12&gt;=DG11,DF12-DG13,"")</f>
        <v>13592.383664762847</v>
      </c>
      <c r="DH12" s="287">
        <f>IF(C$8*12&gt;=DH11,DG12-DH13,"")</f>
        <v>-5.2386894822120667E-10</v>
      </c>
      <c r="DI12" s="287" t="str">
        <f t="shared" ref="DI12:DJ12" si="0">IF(D$8*12&gt;=DI11,DH12-DI13,"")</f>
        <v/>
      </c>
      <c r="DJ12" s="287" t="str">
        <f t="shared" si="0"/>
        <v/>
      </c>
      <c r="DK12" s="287" t="str">
        <f>IF(C$8*12&gt;=DK11,DJ12-DK13,"")</f>
        <v/>
      </c>
      <c r="DL12" s="287" t="str">
        <f>IF(C$8*12&gt;=DL11,DK12-DL13,"")</f>
        <v/>
      </c>
      <c r="DM12" s="287" t="str">
        <f>IF(C$8*12&gt;=DM11,DL12-DM13,"")</f>
        <v/>
      </c>
      <c r="DN12" s="287" t="str">
        <f>IF(C$8*12&gt;=DN11,DM12-DN13,"")</f>
        <v/>
      </c>
      <c r="DO12" s="287" t="str">
        <f>IF(C$8*12&gt;=DO11,DN12-DO13,"")</f>
        <v/>
      </c>
      <c r="DP12" s="287" t="str">
        <f>IF(C$8*12&gt;=DP11,DO12-DP13,"")</f>
        <v/>
      </c>
      <c r="DQ12" s="287" t="str">
        <f>IF(C$8*12&gt;=DQ11,DP12-DQ13,"")</f>
        <v/>
      </c>
      <c r="DR12" s="287" t="str">
        <f>IF(C$8*12&gt;=DR11,DQ12-DR13,"")</f>
        <v/>
      </c>
      <c r="DS12" s="287" t="str">
        <f>IF(C$8*12&gt;=DS11,DR12-DS13,"")</f>
        <v/>
      </c>
      <c r="DT12" s="287" t="str">
        <f>IF(C$8*12&gt;=DT11,DS12-DT13,"")</f>
        <v/>
      </c>
      <c r="DU12" s="287" t="str">
        <f>IF(C$8*12&gt;=DU11,DT12-DU13,"")</f>
        <v/>
      </c>
      <c r="DV12" s="287" t="str">
        <f>IF(C$8*12&gt;=DV11,DU12-DV13,"")</f>
        <v/>
      </c>
      <c r="DW12" s="287" t="str">
        <f>IF(C$8*12&gt;=DW11,DV12-DW13,"")</f>
        <v/>
      </c>
      <c r="DX12" s="287" t="str">
        <f>IF(C$8*12&gt;=DX11,DW12-DX13,"")</f>
        <v/>
      </c>
      <c r="DY12" s="287" t="str">
        <f>IF(C$8*12&gt;=DY11,DX12-DY13,"")</f>
        <v/>
      </c>
      <c r="DZ12" s="287" t="str">
        <f>IF(C$8*12&gt;=DZ11,DY12-DZ13,"")</f>
        <v/>
      </c>
      <c r="EA12" s="287" t="str">
        <f>IF(C$8*12&gt;=EA11,DZ12-EA13,"")</f>
        <v/>
      </c>
      <c r="EB12" s="287" t="str">
        <f>IF(C$8*12&gt;=EB11,EA12-EB13,"")</f>
        <v/>
      </c>
      <c r="EC12" s="287" t="str">
        <f>IF(C$8*12&gt;=EC11,EB12-EC13,"")</f>
        <v/>
      </c>
      <c r="ED12" s="287" t="str">
        <f>IF(C$8*12&gt;=ED11,EC12-ED13,"")</f>
        <v/>
      </c>
      <c r="EE12" s="287" t="str">
        <f>IF(C$8*12&gt;=EE11,ED12-EE13,"")</f>
        <v/>
      </c>
      <c r="EF12" s="287" t="str">
        <f>IF(C$8*12&gt;=EF11,EE12-EF13,"")</f>
        <v/>
      </c>
      <c r="EG12" s="287" t="str">
        <f>IF(C$8*12&gt;=EG11,EF12-EG13,"")</f>
        <v/>
      </c>
      <c r="EH12" s="287" t="str">
        <f>IF(C$8*12&gt;=EH11,EG12-EH13,"")</f>
        <v/>
      </c>
      <c r="EI12" s="287" t="str">
        <f>IF(C$8*12&gt;=EI11,EH12-EI13,"")</f>
        <v/>
      </c>
      <c r="EJ12" s="287" t="str">
        <f>IF(C$8*12&gt;=EJ11,EI12-EJ13,"")</f>
        <v/>
      </c>
      <c r="EK12" s="287" t="str">
        <f>IF(C$8*12&gt;=EK11,EJ12-EK13,"")</f>
        <v/>
      </c>
      <c r="EL12" s="287" t="str">
        <f>IF(C$8*12&gt;=EL11,EK12-EL13,"")</f>
        <v/>
      </c>
      <c r="EM12" s="287" t="str">
        <f>IF(C$8*12&gt;=EM11,EL12-EM13,"")</f>
        <v/>
      </c>
      <c r="EN12" s="287" t="str">
        <f>IF(C$8*12&gt;=EN11,EM12-EN13,"")</f>
        <v/>
      </c>
      <c r="EO12" s="287" t="str">
        <f>IF(C$8*12&gt;=EO11,EN12-EO13,"")</f>
        <v/>
      </c>
      <c r="EP12" s="287" t="str">
        <f>IF(C$8*12&gt;=EP11,EO12-EP13,"")</f>
        <v/>
      </c>
      <c r="EQ12" s="287" t="str">
        <f>IF(C$8*12&gt;=EQ11,EP12-EQ13,"")</f>
        <v/>
      </c>
      <c r="ER12" s="287" t="str">
        <f>IF(C$8*12&gt;=ER11,EQ12-ER13,"")</f>
        <v/>
      </c>
      <c r="ES12" s="287" t="str">
        <f>IF(C$8*12&gt;=ES11,ER12-ES13,"")</f>
        <v/>
      </c>
      <c r="ET12" s="287" t="str">
        <f>IF(C$8*12&gt;=ET11,ES12-ET13,"")</f>
        <v/>
      </c>
      <c r="EU12" s="287" t="str">
        <f>IF(C$8*12&gt;=EU11,ET12-EU13,"")</f>
        <v/>
      </c>
      <c r="EV12" s="287" t="str">
        <f>IF(C$8*12&gt;=EV11,EU12-EV13,"")</f>
        <v/>
      </c>
      <c r="EW12" s="287" t="str">
        <f>IF(C$8*12&gt;=EW11,EV12-EW13,"")</f>
        <v/>
      </c>
      <c r="EX12" s="287" t="str">
        <f>IF(C$8*12&gt;=EX11,EW12-EX13,"")</f>
        <v/>
      </c>
      <c r="EY12" s="287" t="str">
        <f>IF(C$8*12&gt;=EY11,EX12-EY13,"")</f>
        <v/>
      </c>
      <c r="EZ12" s="287" t="str">
        <f>IF(C$8*12&gt;=EZ11,EY12-EZ13,"")</f>
        <v/>
      </c>
      <c r="FA12" s="287" t="str">
        <f>IF(C$8*12&gt;=FA11,EZ12-FA13,"")</f>
        <v/>
      </c>
      <c r="FB12" s="287" t="str">
        <f>IF(C$8*12&gt;=FB11,FA12-FB13,"")</f>
        <v/>
      </c>
      <c r="FC12" s="287" t="str">
        <f>IF(C$8*12&gt;=FC11,FB12-FC13,"")</f>
        <v/>
      </c>
      <c r="FD12" s="287" t="str">
        <f>IF(C$8*12&gt;=FD11,FC12-FD13,"")</f>
        <v/>
      </c>
      <c r="FE12" s="287" t="str">
        <f>IF(C$8*12&gt;=FE11,FD12-FE13,"")</f>
        <v/>
      </c>
      <c r="FF12" s="287" t="str">
        <f>IF(C$8*12&gt;=FF11,FE12-FF13,"")</f>
        <v/>
      </c>
      <c r="FG12" s="287" t="str">
        <f>IF(C$8*12&gt;=FG11,FF12-FG13,"")</f>
        <v/>
      </c>
      <c r="FH12" s="287" t="str">
        <f>IF(C$8*12&gt;=FH11,FG12-FH13,"")</f>
        <v/>
      </c>
      <c r="FI12" s="287" t="str">
        <f>IF(C$8*12&gt;=FI11,FH12-FI13,"")</f>
        <v/>
      </c>
      <c r="FJ12" s="287" t="str">
        <f>IF(C$8*12&gt;=FJ11,FI12-FJ13,"")</f>
        <v/>
      </c>
      <c r="FK12" s="287" t="str">
        <f>IF(C$8*12&gt;=FK11,FJ12-FK13,"")</f>
        <v/>
      </c>
      <c r="FL12" s="287" t="str">
        <f>IF(C$8*12&gt;=FL11,FK12-FL13,"")</f>
        <v/>
      </c>
      <c r="FM12" s="287" t="str">
        <f>IF(C$8*12&gt;=FM11,FL12-FM13,"")</f>
        <v/>
      </c>
      <c r="FN12" s="287" t="str">
        <f>IF(C$8*12&gt;=FN11,FM12-FN13,"")</f>
        <v/>
      </c>
      <c r="FO12" s="287" t="str">
        <f>IF(C$8*12&gt;=FO11,FN12-FO13,"")</f>
        <v/>
      </c>
      <c r="FP12" s="287" t="str">
        <f>IF(C$8*12&gt;=FP11,FO12-FP13,"")</f>
        <v/>
      </c>
      <c r="FQ12" s="287" t="str">
        <f>IF(C$8*12&gt;=FQ11,FP12-FQ13,"")</f>
        <v/>
      </c>
      <c r="FR12" s="287" t="str">
        <f>IF(C$8*12&gt;=FR11,FQ12-FR13,"")</f>
        <v/>
      </c>
      <c r="FS12" s="287" t="str">
        <f>IF(C$8*12&gt;=FS11,FR12-FS13,"")</f>
        <v/>
      </c>
      <c r="FT12" s="287" t="str">
        <f>IF(C$8*12&gt;=FT11,FS12-FT13,"")</f>
        <v/>
      </c>
      <c r="FU12" s="287" t="str">
        <f>IF(C$8*12&gt;=FU11,FT12-FU13,"")</f>
        <v/>
      </c>
      <c r="FV12" s="287" t="str">
        <f>IF(C$8*12&gt;=FV11,FU12-FV13,"")</f>
        <v/>
      </c>
      <c r="FW12" s="287" t="str">
        <f>IF(C$8*12&gt;=FW11,FV12-FW13,"")</f>
        <v/>
      </c>
      <c r="FX12" s="287" t="str">
        <f>IF(C$8*12&gt;=FX11,FW12-FX13,"")</f>
        <v/>
      </c>
      <c r="FY12" s="287" t="str">
        <f>IF(C$8*12&gt;=FY11,FX12-FY13,"")</f>
        <v/>
      </c>
      <c r="FZ12" s="287" t="str">
        <f>IF(C$8*12&gt;=FZ11,FY12-FZ13,"")</f>
        <v/>
      </c>
      <c r="GA12" s="284" t="s">
        <v>136</v>
      </c>
    </row>
    <row r="13" spans="1:183" ht="16" thickBot="1" x14ac:dyDescent="0.25">
      <c r="A13" s="275" t="s">
        <v>127</v>
      </c>
      <c r="B13" s="278"/>
      <c r="C13" s="281">
        <f>IF($C$8*12&gt;=C11,C15-C14,"0")</f>
        <v>8726.220002506001</v>
      </c>
      <c r="D13" s="281">
        <f t="shared" ref="D13:G13" si="1">IF($C$8*12&gt;=D11,D15-D14,"0")</f>
        <v>8761.7717029595588</v>
      </c>
      <c r="E13" s="281">
        <f t="shared" si="1"/>
        <v>8797.4682454414833</v>
      </c>
      <c r="F13" s="281">
        <f t="shared" si="1"/>
        <v>8833.3102200561279</v>
      </c>
      <c r="G13" s="281">
        <f t="shared" si="1"/>
        <v>8869.2982193120042</v>
      </c>
      <c r="H13" s="281">
        <f t="shared" ref="H13" si="2">IF($C$8*12&gt;=H11,H15-H14,"0")</f>
        <v>8905.4328381315718</v>
      </c>
      <c r="I13" s="281">
        <f t="shared" ref="I13" si="3">IF($C$8*12&gt;=I11,I15-I14,"0")</f>
        <v>8941.7146738610863</v>
      </c>
      <c r="J13" s="281">
        <f t="shared" ref="J13:K13" si="4">IF($C$8*12&gt;=J11,J15-J14,"0")</f>
        <v>8978.1443262804623</v>
      </c>
      <c r="K13" s="281">
        <f t="shared" si="4"/>
        <v>9014.72239761319</v>
      </c>
      <c r="L13" s="281">
        <f t="shared" ref="L13" si="5">IF($C$8*12&gt;=L11,L15-L14,"0")</f>
        <v>9051.4494925362924</v>
      </c>
      <c r="M13" s="281">
        <f t="shared" ref="M13" si="6">IF($C$8*12&gt;=M11,M15-M14,"0")</f>
        <v>9088.3262181903265</v>
      </c>
      <c r="N13" s="281">
        <f t="shared" ref="N13:O13" si="7">IF($C$8*12&gt;=N11,N15-N14,"0")</f>
        <v>9125.353184189411</v>
      </c>
      <c r="O13" s="281">
        <f t="shared" si="7"/>
        <v>9162.5310026313091</v>
      </c>
      <c r="P13" s="281">
        <f t="shared" ref="P13" si="8">IF($C$8*12&gt;=P11,P15-P14,"0")</f>
        <v>9199.860288107544</v>
      </c>
      <c r="Q13" s="281">
        <f t="shared" ref="Q13" si="9">IF($C$8*12&gt;=Q11,Q15-Q14,"0")</f>
        <v>9237.3416577135649</v>
      </c>
      <c r="R13" s="281">
        <f t="shared" ref="R13:S13" si="10">IF($C$8*12&gt;=R11,R15-R14,"0")</f>
        <v>9274.9757310589412</v>
      </c>
      <c r="S13" s="281">
        <f t="shared" si="10"/>
        <v>9312.7631302776099</v>
      </c>
      <c r="T13" s="281">
        <f t="shared" ref="T13" si="11">IF($C$8*12&gt;=T11,T15-T14,"0")</f>
        <v>9350.7044800381591</v>
      </c>
      <c r="U13" s="281">
        <f t="shared" ref="U13" si="12">IF($C$8*12&gt;=U11,U15-U14,"0")</f>
        <v>9388.8004075541485</v>
      </c>
      <c r="V13" s="281">
        <f t="shared" ref="V13:W13" si="13">IF($C$8*12&gt;=V11,V15-V14,"0")</f>
        <v>9427.0515425944923</v>
      </c>
      <c r="W13" s="281">
        <f t="shared" si="13"/>
        <v>9465.4585174938547</v>
      </c>
      <c r="X13" s="281">
        <f t="shared" ref="X13" si="14">IF($C$8*12&gt;=X11,X15-X14,"0")</f>
        <v>9504.021967163113</v>
      </c>
      <c r="Y13" s="281">
        <f t="shared" ref="Y13" si="15">IF($C$8*12&gt;=Y11,Y15-Y14,"0")</f>
        <v>9542.742529099849</v>
      </c>
      <c r="Z13" s="281">
        <f t="shared" ref="Z13:AA13" si="16">IF($C$8*12&gt;=Z11,Z15-Z14,"0")</f>
        <v>9581.6208433988868</v>
      </c>
      <c r="AA13" s="281">
        <f t="shared" si="16"/>
        <v>9620.6575527628793</v>
      </c>
      <c r="AB13" s="281">
        <f t="shared" ref="AB13" si="17">IF($C$8*12&gt;=AB11,AB15-AB14,"0")</f>
        <v>9659.8533025129254</v>
      </c>
      <c r="AC13" s="281">
        <f t="shared" ref="AC13" si="18">IF($C$8*12&gt;=AC11,AC15-AC14,"0")</f>
        <v>9699.2087405992479</v>
      </c>
      <c r="AD13" s="281">
        <f t="shared" ref="AD13:AE13" si="19">IF($C$8*12&gt;=AD11,AD15-AD14,"0")</f>
        <v>9738.724517611894</v>
      </c>
      <c r="AE13" s="281">
        <f t="shared" si="19"/>
        <v>9778.4012867914953</v>
      </c>
      <c r="AF13" s="281">
        <f t="shared" ref="AF13" si="20">IF($C$8*12&gt;=AF11,AF15-AF14,"0")</f>
        <v>9818.2397040400701</v>
      </c>
      <c r="AG13" s="281">
        <f t="shared" ref="AG13" si="21">IF($C$8*12&gt;=AG11,AG15-AG14,"0")</f>
        <v>9858.2404279318616</v>
      </c>
      <c r="AH13" s="281">
        <f t="shared" ref="AH13:AI13" si="22">IF($C$8*12&gt;=AH11,AH15-AH14,"0")</f>
        <v>9898.4041197242223</v>
      </c>
      <c r="AI13" s="281">
        <f t="shared" si="22"/>
        <v>9938.7314433685533</v>
      </c>
      <c r="AJ13" s="281">
        <f t="shared" ref="AJ13" si="23">IF($C$8*12&gt;=AJ11,AJ15-AJ14,"0")</f>
        <v>9979.2230655212752</v>
      </c>
      <c r="AK13" s="281">
        <f t="shared" ref="AK13" si="24">IF($C$8*12&gt;=AK11,AK15-AK14,"0")</f>
        <v>10019.879655554847</v>
      </c>
      <c r="AL13" s="281">
        <f t="shared" ref="AL13:AM13" si="25">IF($C$8*12&gt;=AL11,AL15-AL14,"0")</f>
        <v>10060.701885568838</v>
      </c>
      <c r="AM13" s="281">
        <f t="shared" si="25"/>
        <v>10101.69043040103</v>
      </c>
      <c r="AN13" s="281">
        <f t="shared" ref="AN13" si="26">IF($C$8*12&gt;=AN11,AN15-AN14,"0")</f>
        <v>10142.845967638579</v>
      </c>
      <c r="AO13" s="281">
        <f t="shared" ref="AO13" si="27">IF($C$8*12&gt;=AO11,AO15-AO14,"0")</f>
        <v>10184.169177629217</v>
      </c>
      <c r="AP13" s="281">
        <f t="shared" ref="AP13:AQ13" si="28">IF($C$8*12&gt;=AP11,AP15-AP14,"0")</f>
        <v>10225.660743492495</v>
      </c>
      <c r="AQ13" s="281">
        <f t="shared" si="28"/>
        <v>10267.321351131077</v>
      </c>
      <c r="AR13" s="281">
        <f t="shared" ref="AR13" si="29">IF($C$8*12&gt;=AR11,AR15-AR14,"0")</f>
        <v>10309.15168924208</v>
      </c>
      <c r="AS13" s="281">
        <f t="shared" ref="AS13" si="30">IF($C$8*12&gt;=AS11,AS15-AS14,"0")</f>
        <v>10351.15244932846</v>
      </c>
      <c r="AT13" s="281">
        <f t="shared" ref="AT13:AU13" si="31">IF($C$8*12&gt;=AT11,AT15-AT14,"0")</f>
        <v>10393.324325710439</v>
      </c>
      <c r="AU13" s="281">
        <f t="shared" si="31"/>
        <v>10435.668015536987</v>
      </c>
      <c r="AV13" s="281">
        <f t="shared" ref="AV13" si="32">IF($C$8*12&gt;=AV11,AV15-AV14,"0")</f>
        <v>10478.184218797345</v>
      </c>
      <c r="AW13" s="281">
        <f t="shared" ref="AW13" si="33">IF($C$8*12&gt;=AW11,AW15-AW14,"0")</f>
        <v>10520.873638332596</v>
      </c>
      <c r="AX13" s="281">
        <f t="shared" ref="AX13:AY13" si="34">IF($C$8*12&gt;=AX11,AX15-AX14,"0")</f>
        <v>10563.736979847286</v>
      </c>
      <c r="AY13" s="281">
        <f t="shared" si="34"/>
        <v>10606.774951921088</v>
      </c>
      <c r="AZ13" s="281">
        <f t="shared" ref="AZ13" si="35">IF($C$8*12&gt;=AZ11,AZ15-AZ14,"0")</f>
        <v>10649.988266020515</v>
      </c>
      <c r="BA13" s="281">
        <f t="shared" ref="BA13" si="36">IF($C$8*12&gt;=BA11,BA15-BA14,"0")</f>
        <v>10693.377636510684</v>
      </c>
      <c r="BB13" s="281">
        <f t="shared" ref="BB13:BC13" si="37">IF($C$8*12&gt;=BB11,BB15-BB14,"0")</f>
        <v>10736.943780667127</v>
      </c>
      <c r="BC13" s="281">
        <f t="shared" si="37"/>
        <v>10780.687418687638</v>
      </c>
      <c r="BD13" s="281">
        <f t="shared" ref="BD13" si="38">IF($C$8*12&gt;=BD11,BD15-BD14,"0")</f>
        <v>10824.609273704191</v>
      </c>
      <c r="BE13" s="281">
        <f t="shared" ref="BE13" si="39">IF($C$8*12&gt;=BE11,BE15-BE14,"0")</f>
        <v>10868.710071794891</v>
      </c>
      <c r="BF13" s="281">
        <f t="shared" ref="BF13:BG13" si="40">IF($C$8*12&gt;=BF11,BF15-BF14,"0")</f>
        <v>10912.990541995969</v>
      </c>
      <c r="BG13" s="281">
        <f t="shared" si="40"/>
        <v>10957.451416313845</v>
      </c>
      <c r="BH13" s="281">
        <f t="shared" ref="BH13" si="41">IF($C$8*12&gt;=BH11,BH15-BH14,"0")</f>
        <v>11002.093429737219</v>
      </c>
      <c r="BI13" s="281">
        <f t="shared" ref="BI13" si="42">IF($C$8*12&gt;=BI11,BI15-BI14,"0")</f>
        <v>11046.917320249233</v>
      </c>
      <c r="BJ13" s="281">
        <f t="shared" ref="BJ13:BK13" si="43">IF($C$8*12&gt;=BJ11,BJ15-BJ14,"0")</f>
        <v>11091.923828839657</v>
      </c>
      <c r="BK13" s="281">
        <f t="shared" si="43"/>
        <v>11137.113699517149</v>
      </c>
      <c r="BL13" s="281">
        <f t="shared" ref="BL13" si="44">IF($C$8*12&gt;=BL11,BL15-BL14,"0")</f>
        <v>11182.487679321548</v>
      </c>
      <c r="BM13" s="281">
        <f t="shared" ref="BM13" si="45">IF($C$8*12&gt;=BM11,BM15-BM14,"0")</f>
        <v>11228.046518336227</v>
      </c>
      <c r="BN13" s="281">
        <f t="shared" ref="BN13:BO13" si="46">IF($C$8*12&gt;=BN11,BN15-BN14,"0")</f>
        <v>11273.790969700491</v>
      </c>
      <c r="BO13" s="281">
        <f t="shared" si="46"/>
        <v>11319.721789622026</v>
      </c>
      <c r="BP13" s="281">
        <f t="shared" ref="BP13" si="47">IF($C$8*12&gt;=BP11,BP15-BP14,"0")</f>
        <v>11365.839737389408</v>
      </c>
      <c r="BQ13" s="281">
        <f t="shared" ref="BQ13" si="48">IF($C$8*12&gt;=BQ11,BQ15-BQ14,"0")</f>
        <v>11412.145575384642</v>
      </c>
      <c r="BR13" s="281">
        <f t="shared" ref="BR13:BS13" si="49">IF($C$8*12&gt;=BR11,BR15-BR14,"0")</f>
        <v>11458.640069095774</v>
      </c>
      <c r="BS13" s="281">
        <f t="shared" si="49"/>
        <v>11505.323987129543</v>
      </c>
      <c r="BT13" s="281">
        <f t="shared" ref="BT13" si="50">IF($C$8*12&gt;=BT11,BT15-BT14,"0")</f>
        <v>11552.198101224087</v>
      </c>
      <c r="BU13" s="281">
        <f t="shared" ref="BU13" si="51">IF($C$8*12&gt;=BU11,BU15-BU14,"0")</f>
        <v>11599.263186261702</v>
      </c>
      <c r="BV13" s="281">
        <f t="shared" ref="BV13:BW13" si="52">IF($C$8*12&gt;=BV11,BV15-BV14,"0")</f>
        <v>11646.520020281647</v>
      </c>
      <c r="BW13" s="281">
        <f t="shared" si="52"/>
        <v>11693.969384493013</v>
      </c>
      <c r="BX13" s="281">
        <f t="shared" ref="BX13" si="53">IF($C$8*12&gt;=BX11,BX15-BX14,"0")</f>
        <v>11741.612063287632</v>
      </c>
      <c r="BY13" s="281">
        <f t="shared" ref="BY13" si="54">IF($C$8*12&gt;=BY11,BY15-BY14,"0")</f>
        <v>11789.448844253046</v>
      </c>
      <c r="BZ13" s="281">
        <f t="shared" ref="BZ13:CA13" si="55">IF($C$8*12&gt;=BZ11,BZ15-BZ14,"0")</f>
        <v>11837.480518185521</v>
      </c>
      <c r="CA13" s="281">
        <f t="shared" si="55"/>
        <v>11885.707879103134</v>
      </c>
      <c r="CB13" s="281">
        <f t="shared" ref="CB13" si="56">IF($C$8*12&gt;=CB11,CB15-CB14,"0")</f>
        <v>11934.131724258887</v>
      </c>
      <c r="CC13" s="281">
        <f t="shared" ref="CC13" si="57">IF($C$8*12&gt;=CC11,CC15-CC14,"0")</f>
        <v>11982.752854153881</v>
      </c>
      <c r="CD13" s="281">
        <f t="shared" ref="CD13:CE13" si="58">IF($C$8*12&gt;=CD11,CD15-CD14,"0")</f>
        <v>12031.572072550571</v>
      </c>
      <c r="CE13" s="281">
        <f t="shared" si="58"/>
        <v>12080.590186486028</v>
      </c>
      <c r="CF13" s="281">
        <f t="shared" ref="CF13" si="59">IF($C$8*12&gt;=CF11,CF15-CF14,"0")</f>
        <v>12129.808006285299</v>
      </c>
      <c r="CG13" s="281">
        <f t="shared" ref="CG13" si="60">IF($C$8*12&gt;=CG11,CG15-CG14,"0")</f>
        <v>12179.226345574794</v>
      </c>
      <c r="CH13" s="281">
        <f t="shared" ref="CH13:CI13" si="61">IF($C$8*12&gt;=CH11,CH15-CH14,"0")</f>
        <v>12228.846021295736</v>
      </c>
      <c r="CI13" s="281">
        <f t="shared" si="61"/>
        <v>12278.667853717672</v>
      </c>
      <c r="CJ13" s="281">
        <f t="shared" ref="CJ13" si="62">IF($C$8*12&gt;=CJ11,CJ15-CJ14,"0")</f>
        <v>12328.692666452022</v>
      </c>
      <c r="CK13" s="281">
        <f t="shared" ref="CK13" si="63">IF($C$8*12&gt;=CK11,CK15-CK14,"0")</f>
        <v>12378.921286465704</v>
      </c>
      <c r="CL13" s="281">
        <f t="shared" ref="CL13:CM13" si="64">IF($C$8*12&gt;=CL11,CL15-CL14,"0")</f>
        <v>12429.354544094806</v>
      </c>
      <c r="CM13" s="281">
        <f t="shared" si="64"/>
        <v>12479.9932730583</v>
      </c>
      <c r="CN13" s="281">
        <f t="shared" ref="CN13" si="65">IF($C$8*12&gt;=CN11,CN15-CN14,"0")</f>
        <v>12530.838310471838</v>
      </c>
      <c r="CO13" s="281">
        <f t="shared" ref="CO13" si="66">IF($C$8*12&gt;=CO11,CO15-CO14,"0")</f>
        <v>12581.890496861583</v>
      </c>
      <c r="CP13" s="281">
        <f t="shared" ref="CP13:CQ13" si="67">IF($C$8*12&gt;=CP11,CP15-CP14,"0")</f>
        <v>12633.150676178106</v>
      </c>
      <c r="CQ13" s="281">
        <f t="shared" si="67"/>
        <v>12684.619695810337</v>
      </c>
      <c r="CR13" s="281">
        <f t="shared" ref="CR13" si="68">IF($C$8*12&gt;=CR11,CR15-CR14,"0")</f>
        <v>12736.298406599572</v>
      </c>
      <c r="CS13" s="281">
        <f t="shared" ref="CS13" si="69">IF($C$8*12&gt;=CS11,CS15-CS14,"0")</f>
        <v>12788.187662853543</v>
      </c>
      <c r="CT13" s="281">
        <f t="shared" ref="CT13:CU13" si="70">IF($C$8*12&gt;=CT11,CT15-CT14,"0")</f>
        <v>12840.288322360533</v>
      </c>
      <c r="CU13" s="281">
        <f t="shared" si="70"/>
        <v>12892.601246403563</v>
      </c>
      <c r="CV13" s="281">
        <f t="shared" ref="CV13" si="71">IF($C$8*12&gt;=CV11,CV15-CV14,"0")</f>
        <v>12945.127299774631</v>
      </c>
      <c r="CW13" s="281">
        <f t="shared" ref="CW13" si="72">IF($C$8*12&gt;=CW11,CW15-CW14,"0")</f>
        <v>12997.867350788998</v>
      </c>
      <c r="CX13" s="281">
        <f t="shared" ref="CX13:CY13" si="73">IF($C$8*12&gt;=CX11,CX15-CX14,"0")</f>
        <v>13050.822271299554</v>
      </c>
      <c r="CY13" s="281">
        <f t="shared" si="73"/>
        <v>13103.992936711224</v>
      </c>
      <c r="CZ13" s="281">
        <f t="shared" ref="CZ13" si="74">IF($C$8*12&gt;=CZ11,CZ15-CZ14,"0")</f>
        <v>13157.380225995439</v>
      </c>
      <c r="DA13" s="281">
        <f t="shared" ref="DA13" si="75">IF($C$8*12&gt;=DA11,DA15-DA14,"0")</f>
        <v>13210.985021704671</v>
      </c>
      <c r="DB13" s="281">
        <f t="shared" ref="DB13:DC13" si="76">IF($C$8*12&gt;=DB11,DB15-DB14,"0")</f>
        <v>13264.808209987021</v>
      </c>
      <c r="DC13" s="281">
        <f t="shared" si="76"/>
        <v>13318.850680600863</v>
      </c>
      <c r="DD13" s="281">
        <f t="shared" ref="DD13" si="77">IF($C$8*12&gt;=DD11,DD15-DD14,"0")</f>
        <v>13373.113326929559</v>
      </c>
      <c r="DE13" s="281">
        <f t="shared" ref="DE13" si="78">IF($C$8*12&gt;=DE11,DE15-DE14,"0")</f>
        <v>13427.597045996228</v>
      </c>
      <c r="DF13" s="281">
        <f t="shared" ref="DF13:DG13" si="79">IF($C$8*12&gt;=DF11,DF15-DF14,"0")</f>
        <v>13482.302738478567</v>
      </c>
      <c r="DG13" s="281">
        <f t="shared" si="79"/>
        <v>13537.231308723751</v>
      </c>
      <c r="DH13" s="281">
        <f t="shared" ref="DH13" si="80">IF($C$8*12&gt;=DH11,DH15-DH14,"0")</f>
        <v>13592.383664763371</v>
      </c>
      <c r="DI13" s="281" t="str">
        <f t="shared" ref="DI13" si="81">IF($C$8*12&gt;=DI11,DI15-DI14,"0")</f>
        <v>0</v>
      </c>
      <c r="DJ13" s="281" t="str">
        <f t="shared" ref="DJ13:DK13" si="82">IF($C$8*12&gt;=DJ11,DJ15-DJ14,"0")</f>
        <v>0</v>
      </c>
      <c r="DK13" s="281" t="str">
        <f t="shared" si="82"/>
        <v>0</v>
      </c>
      <c r="DL13" s="281" t="str">
        <f t="shared" ref="DL13" si="83">IF($C$8*12&gt;=DL11,DL15-DL14,"0")</f>
        <v>0</v>
      </c>
      <c r="DM13" s="281" t="str">
        <f t="shared" ref="DM13" si="84">IF($C$8*12&gt;=DM11,DM15-DM14,"0")</f>
        <v>0</v>
      </c>
      <c r="DN13" s="281" t="str">
        <f t="shared" ref="DN13:DO13" si="85">IF($C$8*12&gt;=DN11,DN15-DN14,"0")</f>
        <v>0</v>
      </c>
      <c r="DO13" s="281" t="str">
        <f t="shared" si="85"/>
        <v>0</v>
      </c>
      <c r="DP13" s="281" t="str">
        <f t="shared" ref="DP13" si="86">IF($C$8*12&gt;=DP11,DP15-DP14,"0")</f>
        <v>0</v>
      </c>
      <c r="DQ13" s="281" t="str">
        <f t="shared" ref="DQ13" si="87">IF($C$8*12&gt;=DQ11,DQ15-DQ14,"0")</f>
        <v>0</v>
      </c>
      <c r="DR13" s="281" t="str">
        <f t="shared" ref="DR13:DS13" si="88">IF($C$8*12&gt;=DR11,DR15-DR14,"0")</f>
        <v>0</v>
      </c>
      <c r="DS13" s="281" t="str">
        <f t="shared" si="88"/>
        <v>0</v>
      </c>
      <c r="DT13" s="281" t="str">
        <f t="shared" ref="DT13" si="89">IF($C$8*12&gt;=DT11,DT15-DT14,"0")</f>
        <v>0</v>
      </c>
      <c r="DU13" s="281" t="str">
        <f t="shared" ref="DU13" si="90">IF($C$8*12&gt;=DU11,DU15-DU14,"0")</f>
        <v>0</v>
      </c>
      <c r="DV13" s="281" t="str">
        <f t="shared" ref="DV13:DW13" si="91">IF($C$8*12&gt;=DV11,DV15-DV14,"0")</f>
        <v>0</v>
      </c>
      <c r="DW13" s="281" t="str">
        <f t="shared" si="91"/>
        <v>0</v>
      </c>
      <c r="DX13" s="281" t="str">
        <f t="shared" ref="DX13" si="92">IF($C$8*12&gt;=DX11,DX15-DX14,"0")</f>
        <v>0</v>
      </c>
      <c r="DY13" s="281" t="str">
        <f t="shared" ref="DY13" si="93">IF($C$8*12&gt;=DY11,DY15-DY14,"0")</f>
        <v>0</v>
      </c>
      <c r="DZ13" s="281" t="str">
        <f t="shared" ref="DZ13:EA13" si="94">IF($C$8*12&gt;=DZ11,DZ15-DZ14,"0")</f>
        <v>0</v>
      </c>
      <c r="EA13" s="281" t="str">
        <f t="shared" si="94"/>
        <v>0</v>
      </c>
      <c r="EB13" s="281" t="str">
        <f t="shared" ref="EB13" si="95">IF($C$8*12&gt;=EB11,EB15-EB14,"0")</f>
        <v>0</v>
      </c>
      <c r="EC13" s="281" t="str">
        <f t="shared" ref="EC13" si="96">IF($C$8*12&gt;=EC11,EC15-EC14,"0")</f>
        <v>0</v>
      </c>
      <c r="ED13" s="281" t="str">
        <f t="shared" ref="ED13:EE13" si="97">IF($C$8*12&gt;=ED11,ED15-ED14,"0")</f>
        <v>0</v>
      </c>
      <c r="EE13" s="281" t="str">
        <f t="shared" si="97"/>
        <v>0</v>
      </c>
      <c r="EF13" s="281" t="str">
        <f t="shared" ref="EF13" si="98">IF($C$8*12&gt;=EF11,EF15-EF14,"0")</f>
        <v>0</v>
      </c>
      <c r="EG13" s="281" t="str">
        <f t="shared" ref="EG13" si="99">IF($C$8*12&gt;=EG11,EG15-EG14,"0")</f>
        <v>0</v>
      </c>
      <c r="EH13" s="281" t="str">
        <f t="shared" ref="EH13:EI13" si="100">IF($C$8*12&gt;=EH11,EH15-EH14,"0")</f>
        <v>0</v>
      </c>
      <c r="EI13" s="281" t="str">
        <f t="shared" si="100"/>
        <v>0</v>
      </c>
      <c r="EJ13" s="281" t="str">
        <f t="shared" ref="EJ13" si="101">IF($C$8*12&gt;=EJ11,EJ15-EJ14,"0")</f>
        <v>0</v>
      </c>
      <c r="EK13" s="281" t="str">
        <f t="shared" ref="EK13" si="102">IF($C$8*12&gt;=EK11,EK15-EK14,"0")</f>
        <v>0</v>
      </c>
      <c r="EL13" s="281" t="str">
        <f t="shared" ref="EL13:EM13" si="103">IF($C$8*12&gt;=EL11,EL15-EL14,"0")</f>
        <v>0</v>
      </c>
      <c r="EM13" s="281" t="str">
        <f t="shared" si="103"/>
        <v>0</v>
      </c>
      <c r="EN13" s="281" t="str">
        <f t="shared" ref="EN13" si="104">IF($C$8*12&gt;=EN11,EN15-EN14,"0")</f>
        <v>0</v>
      </c>
      <c r="EO13" s="281" t="str">
        <f t="shared" ref="EO13" si="105">IF($C$8*12&gt;=EO11,EO15-EO14,"0")</f>
        <v>0</v>
      </c>
      <c r="EP13" s="281" t="str">
        <f t="shared" ref="EP13:EQ13" si="106">IF($C$8*12&gt;=EP11,EP15-EP14,"0")</f>
        <v>0</v>
      </c>
      <c r="EQ13" s="281" t="str">
        <f t="shared" si="106"/>
        <v>0</v>
      </c>
      <c r="ER13" s="281" t="str">
        <f t="shared" ref="ER13" si="107">IF($C$8*12&gt;=ER11,ER15-ER14,"0")</f>
        <v>0</v>
      </c>
      <c r="ES13" s="281" t="str">
        <f t="shared" ref="ES13" si="108">IF($C$8*12&gt;=ES11,ES15-ES14,"0")</f>
        <v>0</v>
      </c>
      <c r="ET13" s="281" t="str">
        <f t="shared" ref="ET13:EU13" si="109">IF($C$8*12&gt;=ET11,ET15-ET14,"0")</f>
        <v>0</v>
      </c>
      <c r="EU13" s="281" t="str">
        <f t="shared" si="109"/>
        <v>0</v>
      </c>
      <c r="EV13" s="281" t="str">
        <f t="shared" ref="EV13" si="110">IF($C$8*12&gt;=EV11,EV15-EV14,"0")</f>
        <v>0</v>
      </c>
      <c r="EW13" s="281" t="str">
        <f t="shared" ref="EW13" si="111">IF($C$8*12&gt;=EW11,EW15-EW14,"0")</f>
        <v>0</v>
      </c>
      <c r="EX13" s="281" t="str">
        <f t="shared" ref="EX13:EY13" si="112">IF($C$8*12&gt;=EX11,EX15-EX14,"0")</f>
        <v>0</v>
      </c>
      <c r="EY13" s="281" t="str">
        <f t="shared" si="112"/>
        <v>0</v>
      </c>
      <c r="EZ13" s="281" t="str">
        <f t="shared" ref="EZ13" si="113">IF($C$8*12&gt;=EZ11,EZ15-EZ14,"0")</f>
        <v>0</v>
      </c>
      <c r="FA13" s="281" t="str">
        <f t="shared" ref="FA13" si="114">IF($C$8*12&gt;=FA11,FA15-FA14,"0")</f>
        <v>0</v>
      </c>
      <c r="FB13" s="281" t="str">
        <f t="shared" ref="FB13:FC13" si="115">IF($C$8*12&gt;=FB11,FB15-FB14,"0")</f>
        <v>0</v>
      </c>
      <c r="FC13" s="281" t="str">
        <f t="shared" si="115"/>
        <v>0</v>
      </c>
      <c r="FD13" s="281" t="str">
        <f t="shared" ref="FD13" si="116">IF($C$8*12&gt;=FD11,FD15-FD14,"0")</f>
        <v>0</v>
      </c>
      <c r="FE13" s="281" t="str">
        <f t="shared" ref="FE13" si="117">IF($C$8*12&gt;=FE11,FE15-FE14,"0")</f>
        <v>0</v>
      </c>
      <c r="FF13" s="281" t="str">
        <f t="shared" ref="FF13:FG13" si="118">IF($C$8*12&gt;=FF11,FF15-FF14,"0")</f>
        <v>0</v>
      </c>
      <c r="FG13" s="281" t="str">
        <f t="shared" si="118"/>
        <v>0</v>
      </c>
      <c r="FH13" s="281" t="str">
        <f t="shared" ref="FH13" si="119">IF($C$8*12&gt;=FH11,FH15-FH14,"0")</f>
        <v>0</v>
      </c>
      <c r="FI13" s="281" t="str">
        <f t="shared" ref="FI13" si="120">IF($C$8*12&gt;=FI11,FI15-FI14,"0")</f>
        <v>0</v>
      </c>
      <c r="FJ13" s="281" t="str">
        <f t="shared" ref="FJ13:FK13" si="121">IF($C$8*12&gt;=FJ11,FJ15-FJ14,"0")</f>
        <v>0</v>
      </c>
      <c r="FK13" s="281" t="str">
        <f t="shared" si="121"/>
        <v>0</v>
      </c>
      <c r="FL13" s="281" t="str">
        <f t="shared" ref="FL13" si="122">IF($C$8*12&gt;=FL11,FL15-FL14,"0")</f>
        <v>0</v>
      </c>
      <c r="FM13" s="281" t="str">
        <f t="shared" ref="FM13" si="123">IF($C$8*12&gt;=FM11,FM15-FM14,"0")</f>
        <v>0</v>
      </c>
      <c r="FN13" s="281" t="str">
        <f t="shared" ref="FN13:FO13" si="124">IF($C$8*12&gt;=FN11,FN15-FN14,"0")</f>
        <v>0</v>
      </c>
      <c r="FO13" s="281" t="str">
        <f t="shared" si="124"/>
        <v>0</v>
      </c>
      <c r="FP13" s="281" t="str">
        <f t="shared" ref="FP13" si="125">IF($C$8*12&gt;=FP11,FP15-FP14,"0")</f>
        <v>0</v>
      </c>
      <c r="FQ13" s="281" t="str">
        <f t="shared" ref="FQ13" si="126">IF($C$8*12&gt;=FQ11,FQ15-FQ14,"0")</f>
        <v>0</v>
      </c>
      <c r="FR13" s="281" t="str">
        <f t="shared" ref="FR13:FS13" si="127">IF($C$8*12&gt;=FR11,FR15-FR14,"0")</f>
        <v>0</v>
      </c>
      <c r="FS13" s="281" t="str">
        <f t="shared" si="127"/>
        <v>0</v>
      </c>
      <c r="FT13" s="281" t="str">
        <f t="shared" ref="FT13" si="128">IF($C$8*12&gt;=FT11,FT15-FT14,"0")</f>
        <v>0</v>
      </c>
      <c r="FU13" s="281" t="str">
        <f t="shared" ref="FU13" si="129">IF($C$8*12&gt;=FU11,FU15-FU14,"0")</f>
        <v>0</v>
      </c>
      <c r="FV13" s="281" t="str">
        <f t="shared" ref="FV13:FW13" si="130">IF($C$8*12&gt;=FV11,FV15-FV14,"0")</f>
        <v>0</v>
      </c>
      <c r="FW13" s="281" t="str">
        <f t="shared" si="130"/>
        <v>0</v>
      </c>
      <c r="FX13" s="281" t="str">
        <f t="shared" ref="FX13" si="131">IF($C$8*12&gt;=FX11,FX15-FX14,"0")</f>
        <v>0</v>
      </c>
      <c r="FY13" s="281" t="str">
        <f t="shared" ref="FY13" si="132">IF($C$8*12&gt;=FY11,FY15-FY14,"0")</f>
        <v>0</v>
      </c>
      <c r="FZ13" s="281" t="str">
        <f t="shared" ref="FZ13" si="133">IF($C$8*12&gt;=FZ11,FZ15-FZ14,"0")</f>
        <v>0</v>
      </c>
      <c r="GA13" s="285">
        <f>SUM(C13:FZ13)</f>
        <v>1207999.7999999998</v>
      </c>
    </row>
    <row r="14" spans="1:183" ht="16" thickBot="1" x14ac:dyDescent="0.25">
      <c r="A14" s="275" t="s">
        <v>128</v>
      </c>
      <c r="B14" s="278"/>
      <c r="C14" s="281">
        <f>IF($C$8*12&gt;=C11,B12*$C$7,"0")</f>
        <v>4921.5407158224534</v>
      </c>
      <c r="D14" s="281">
        <f t="shared" ref="D14:G14" si="134">IF($C$8*12&gt;=D11,C12*$C$7,"0")</f>
        <v>4885.9890153688957</v>
      </c>
      <c r="E14" s="281">
        <f t="shared" si="134"/>
        <v>4850.2924728869712</v>
      </c>
      <c r="F14" s="281">
        <f t="shared" si="134"/>
        <v>4814.4504982723265</v>
      </c>
      <c r="G14" s="281">
        <f t="shared" si="134"/>
        <v>4778.4624990164511</v>
      </c>
      <c r="H14" s="281">
        <f t="shared" ref="H14:BS14" si="135">IF($C$8*12&gt;=H11,G12*$C$7,"0")</f>
        <v>4742.3278801968827</v>
      </c>
      <c r="I14" s="281">
        <f t="shared" si="135"/>
        <v>4706.0460444673672</v>
      </c>
      <c r="J14" s="281">
        <f t="shared" si="135"/>
        <v>4669.6163920479921</v>
      </c>
      <c r="K14" s="281">
        <f t="shared" si="135"/>
        <v>4633.0383207152645</v>
      </c>
      <c r="L14" s="281">
        <f t="shared" si="135"/>
        <v>4596.3112257921612</v>
      </c>
      <c r="M14" s="281">
        <f t="shared" si="135"/>
        <v>4559.434500138128</v>
      </c>
      <c r="N14" s="281">
        <f t="shared" si="135"/>
        <v>4522.4075341390435</v>
      </c>
      <c r="O14" s="281">
        <f t="shared" si="135"/>
        <v>4485.2297156971463</v>
      </c>
      <c r="P14" s="281">
        <f t="shared" si="135"/>
        <v>4447.9004302209105</v>
      </c>
      <c r="Q14" s="281">
        <f t="shared" si="135"/>
        <v>4410.4190606148895</v>
      </c>
      <c r="R14" s="281">
        <f t="shared" si="135"/>
        <v>4372.7849872695133</v>
      </c>
      <c r="S14" s="281">
        <f t="shared" si="135"/>
        <v>4334.9975880508446</v>
      </c>
      <c r="T14" s="281">
        <f t="shared" si="135"/>
        <v>4297.0562382902963</v>
      </c>
      <c r="U14" s="281">
        <f t="shared" si="135"/>
        <v>4258.960310774306</v>
      </c>
      <c r="V14" s="281">
        <f t="shared" si="135"/>
        <v>4220.7091757339622</v>
      </c>
      <c r="W14" s="281">
        <f t="shared" si="135"/>
        <v>4182.3022008345997</v>
      </c>
      <c r="X14" s="281">
        <f t="shared" si="135"/>
        <v>4143.7387511653415</v>
      </c>
      <c r="Y14" s="281">
        <f t="shared" si="135"/>
        <v>4105.0181892286055</v>
      </c>
      <c r="Z14" s="281">
        <f t="shared" si="135"/>
        <v>4066.1398749295672</v>
      </c>
      <c r="AA14" s="281">
        <f t="shared" si="135"/>
        <v>4027.1031655655752</v>
      </c>
      <c r="AB14" s="281">
        <f t="shared" si="135"/>
        <v>3987.9074158155281</v>
      </c>
      <c r="AC14" s="281">
        <f t="shared" si="135"/>
        <v>3948.5519777292061</v>
      </c>
      <c r="AD14" s="281">
        <f t="shared" si="135"/>
        <v>3909.0362007165609</v>
      </c>
      <c r="AE14" s="281">
        <f t="shared" si="135"/>
        <v>3869.3594315369587</v>
      </c>
      <c r="AF14" s="281">
        <f t="shared" si="135"/>
        <v>3829.5210142883839</v>
      </c>
      <c r="AG14" s="281">
        <f t="shared" si="135"/>
        <v>3789.5202903965933</v>
      </c>
      <c r="AH14" s="281">
        <f t="shared" si="135"/>
        <v>3749.3565986042322</v>
      </c>
      <c r="AI14" s="281">
        <f t="shared" si="135"/>
        <v>3709.0292749599012</v>
      </c>
      <c r="AJ14" s="281">
        <f t="shared" si="135"/>
        <v>3668.5376528071793</v>
      </c>
      <c r="AK14" s="281">
        <f t="shared" si="135"/>
        <v>3627.881062773607</v>
      </c>
      <c r="AL14" s="281">
        <f t="shared" si="135"/>
        <v>3587.0588327596165</v>
      </c>
      <c r="AM14" s="281">
        <f t="shared" si="135"/>
        <v>3546.0702879274249</v>
      </c>
      <c r="AN14" s="281">
        <f t="shared" si="135"/>
        <v>3504.9147506898753</v>
      </c>
      <c r="AO14" s="281">
        <f t="shared" si="135"/>
        <v>3463.5915406992372</v>
      </c>
      <c r="AP14" s="281">
        <f t="shared" si="135"/>
        <v>3422.09997483596</v>
      </c>
      <c r="AQ14" s="281">
        <f t="shared" si="135"/>
        <v>3380.4393671973776</v>
      </c>
      <c r="AR14" s="281">
        <f t="shared" si="135"/>
        <v>3338.609029086374</v>
      </c>
      <c r="AS14" s="281">
        <f t="shared" si="135"/>
        <v>3296.6082689999939</v>
      </c>
      <c r="AT14" s="281">
        <f t="shared" si="135"/>
        <v>3254.4363926180154</v>
      </c>
      <c r="AU14" s="281">
        <f t="shared" si="135"/>
        <v>3212.0927027914672</v>
      </c>
      <c r="AV14" s="281">
        <f t="shared" si="135"/>
        <v>3169.5764995311097</v>
      </c>
      <c r="AW14" s="281">
        <f t="shared" si="135"/>
        <v>3126.8870799958586</v>
      </c>
      <c r="AX14" s="281">
        <f t="shared" si="135"/>
        <v>3084.0237384811689</v>
      </c>
      <c r="AY14" s="281">
        <f t="shared" si="135"/>
        <v>3040.985766407367</v>
      </c>
      <c r="AZ14" s="281">
        <f t="shared" si="135"/>
        <v>2997.7724523079401</v>
      </c>
      <c r="BA14" s="281">
        <f t="shared" si="135"/>
        <v>2954.3830818177698</v>
      </c>
      <c r="BB14" s="281">
        <f t="shared" si="135"/>
        <v>2910.8169376613282</v>
      </c>
      <c r="BC14" s="281">
        <f t="shared" si="135"/>
        <v>2867.0732996408169</v>
      </c>
      <c r="BD14" s="281">
        <f t="shared" si="135"/>
        <v>2823.1514446242631</v>
      </c>
      <c r="BE14" s="281">
        <f t="shared" si="135"/>
        <v>2779.0506465335643</v>
      </c>
      <c r="BF14" s="281">
        <f t="shared" si="135"/>
        <v>2734.7701763324862</v>
      </c>
      <c r="BG14" s="281">
        <f t="shared" si="135"/>
        <v>2690.3093020146107</v>
      </c>
      <c r="BH14" s="281">
        <f t="shared" si="135"/>
        <v>2645.6672885912353</v>
      </c>
      <c r="BI14" s="281">
        <f t="shared" si="135"/>
        <v>2600.8433980792211</v>
      </c>
      <c r="BJ14" s="281">
        <f t="shared" si="135"/>
        <v>2555.8368894887967</v>
      </c>
      <c r="BK14" s="281">
        <f t="shared" si="135"/>
        <v>2510.6470188113053</v>
      </c>
      <c r="BL14" s="281">
        <f t="shared" si="135"/>
        <v>2465.2730390069069</v>
      </c>
      <c r="BM14" s="281">
        <f t="shared" si="135"/>
        <v>2419.7141999922283</v>
      </c>
      <c r="BN14" s="281">
        <f t="shared" si="135"/>
        <v>2373.9697486279642</v>
      </c>
      <c r="BO14" s="281">
        <f t="shared" si="135"/>
        <v>2328.0389287064277</v>
      </c>
      <c r="BP14" s="281">
        <f t="shared" si="135"/>
        <v>2281.9209809390463</v>
      </c>
      <c r="BQ14" s="281">
        <f t="shared" si="135"/>
        <v>2235.6151429438128</v>
      </c>
      <c r="BR14" s="281">
        <f t="shared" si="135"/>
        <v>2189.120649232681</v>
      </c>
      <c r="BS14" s="281">
        <f t="shared" si="135"/>
        <v>2142.4367311989117</v>
      </c>
      <c r="BT14" s="281">
        <f t="shared" ref="BT14:EE14" si="136">IF($C$8*12&gt;=BT11,BS12*$C$7,"0")</f>
        <v>2095.5626171043673</v>
      </c>
      <c r="BU14" s="281">
        <f t="shared" si="136"/>
        <v>2048.4975320667531</v>
      </c>
      <c r="BV14" s="281">
        <f t="shared" si="136"/>
        <v>2001.2406980468074</v>
      </c>
      <c r="BW14" s="281">
        <f t="shared" si="136"/>
        <v>1953.7913338354413</v>
      </c>
      <c r="BX14" s="281">
        <f t="shared" si="136"/>
        <v>1906.1486550408224</v>
      </c>
      <c r="BY14" s="281">
        <f t="shared" si="136"/>
        <v>1858.3118740754098</v>
      </c>
      <c r="BZ14" s="281">
        <f t="shared" si="136"/>
        <v>1810.2802001429332</v>
      </c>
      <c r="CA14" s="281">
        <f t="shared" si="136"/>
        <v>1762.0528392253193</v>
      </c>
      <c r="CB14" s="281">
        <f t="shared" si="136"/>
        <v>1713.6289940695685</v>
      </c>
      <c r="CC14" s="281">
        <f t="shared" si="136"/>
        <v>1665.0078641745731</v>
      </c>
      <c r="CD14" s="281">
        <f t="shared" si="136"/>
        <v>1616.1886457778846</v>
      </c>
      <c r="CE14" s="281">
        <f t="shared" si="136"/>
        <v>1567.170531842427</v>
      </c>
      <c r="CF14" s="281">
        <f t="shared" si="136"/>
        <v>1517.9527120431555</v>
      </c>
      <c r="CG14" s="281">
        <f t="shared" si="136"/>
        <v>1468.5343727536604</v>
      </c>
      <c r="CH14" s="281">
        <f t="shared" si="136"/>
        <v>1418.9146970327176</v>
      </c>
      <c r="CI14" s="281">
        <f t="shared" si="136"/>
        <v>1369.092864610783</v>
      </c>
      <c r="CJ14" s="281">
        <f t="shared" si="136"/>
        <v>1319.0680518764332</v>
      </c>
      <c r="CK14" s="281">
        <f t="shared" si="136"/>
        <v>1268.83943186275</v>
      </c>
      <c r="CL14" s="281">
        <f t="shared" si="136"/>
        <v>1218.4061742336492</v>
      </c>
      <c r="CM14" s="281">
        <f t="shared" si="136"/>
        <v>1167.7674452701547</v>
      </c>
      <c r="CN14" s="281">
        <f t="shared" si="136"/>
        <v>1116.9224078566162</v>
      </c>
      <c r="CO14" s="281">
        <f t="shared" si="136"/>
        <v>1065.870221466871</v>
      </c>
      <c r="CP14" s="281">
        <f t="shared" si="136"/>
        <v>1014.6100421503479</v>
      </c>
      <c r="CQ14" s="281">
        <f t="shared" si="136"/>
        <v>963.14102251811744</v>
      </c>
      <c r="CR14" s="281">
        <f t="shared" si="136"/>
        <v>911.46231172888224</v>
      </c>
      <c r="CS14" s="281">
        <f t="shared" si="136"/>
        <v>859.57305547491217</v>
      </c>
      <c r="CT14" s="281">
        <f t="shared" si="136"/>
        <v>807.47239596792213</v>
      </c>
      <c r="CU14" s="281">
        <f t="shared" si="136"/>
        <v>755.15947192489079</v>
      </c>
      <c r="CV14" s="281">
        <f t="shared" si="136"/>
        <v>702.63341855382373</v>
      </c>
      <c r="CW14" s="281">
        <f t="shared" si="136"/>
        <v>649.89336753945622</v>
      </c>
      <c r="CX14" s="281">
        <f t="shared" si="136"/>
        <v>596.93844702890033</v>
      </c>
      <c r="CY14" s="281">
        <f t="shared" si="136"/>
        <v>543.76778161723132</v>
      </c>
      <c r="CZ14" s="281">
        <f t="shared" si="136"/>
        <v>490.38049233301604</v>
      </c>
      <c r="DA14" s="281">
        <f t="shared" si="136"/>
        <v>436.77569662378346</v>
      </c>
      <c r="DB14" s="281">
        <f t="shared" si="136"/>
        <v>382.95250834143428</v>
      </c>
      <c r="DC14" s="281">
        <f t="shared" si="136"/>
        <v>328.91003772759223</v>
      </c>
      <c r="DD14" s="281">
        <f t="shared" si="136"/>
        <v>274.64739139889519</v>
      </c>
      <c r="DE14" s="281">
        <f t="shared" si="136"/>
        <v>220.1636723322267</v>
      </c>
      <c r="DF14" s="281">
        <f t="shared" si="136"/>
        <v>165.4579798498871</v>
      </c>
      <c r="DG14" s="281">
        <f t="shared" si="136"/>
        <v>110.52940960470424</v>
      </c>
      <c r="DH14" s="281">
        <f t="shared" si="136"/>
        <v>55.377053565083685</v>
      </c>
      <c r="DI14" s="281" t="str">
        <f t="shared" si="136"/>
        <v>0</v>
      </c>
      <c r="DJ14" s="281" t="str">
        <f t="shared" si="136"/>
        <v>0</v>
      </c>
      <c r="DK14" s="281" t="str">
        <f t="shared" si="136"/>
        <v>0</v>
      </c>
      <c r="DL14" s="281" t="str">
        <f t="shared" si="136"/>
        <v>0</v>
      </c>
      <c r="DM14" s="281" t="str">
        <f t="shared" si="136"/>
        <v>0</v>
      </c>
      <c r="DN14" s="281" t="str">
        <f t="shared" si="136"/>
        <v>0</v>
      </c>
      <c r="DO14" s="281" t="str">
        <f t="shared" si="136"/>
        <v>0</v>
      </c>
      <c r="DP14" s="281" t="str">
        <f t="shared" si="136"/>
        <v>0</v>
      </c>
      <c r="DQ14" s="281" t="str">
        <f t="shared" si="136"/>
        <v>0</v>
      </c>
      <c r="DR14" s="281" t="str">
        <f t="shared" si="136"/>
        <v>0</v>
      </c>
      <c r="DS14" s="281" t="str">
        <f t="shared" si="136"/>
        <v>0</v>
      </c>
      <c r="DT14" s="281" t="str">
        <f t="shared" si="136"/>
        <v>0</v>
      </c>
      <c r="DU14" s="281" t="str">
        <f t="shared" si="136"/>
        <v>0</v>
      </c>
      <c r="DV14" s="281" t="str">
        <f t="shared" si="136"/>
        <v>0</v>
      </c>
      <c r="DW14" s="281" t="str">
        <f t="shared" si="136"/>
        <v>0</v>
      </c>
      <c r="DX14" s="281" t="str">
        <f t="shared" si="136"/>
        <v>0</v>
      </c>
      <c r="DY14" s="281" t="str">
        <f t="shared" si="136"/>
        <v>0</v>
      </c>
      <c r="DZ14" s="281" t="str">
        <f t="shared" si="136"/>
        <v>0</v>
      </c>
      <c r="EA14" s="281" t="str">
        <f t="shared" si="136"/>
        <v>0</v>
      </c>
      <c r="EB14" s="281" t="str">
        <f t="shared" si="136"/>
        <v>0</v>
      </c>
      <c r="EC14" s="281" t="str">
        <f t="shared" si="136"/>
        <v>0</v>
      </c>
      <c r="ED14" s="281" t="str">
        <f t="shared" si="136"/>
        <v>0</v>
      </c>
      <c r="EE14" s="281" t="str">
        <f t="shared" si="136"/>
        <v>0</v>
      </c>
      <c r="EF14" s="281" t="str">
        <f t="shared" ref="EF14:FZ14" si="137">IF($C$8*12&gt;=EF11,EE12*$C$7,"0")</f>
        <v>0</v>
      </c>
      <c r="EG14" s="281" t="str">
        <f t="shared" si="137"/>
        <v>0</v>
      </c>
      <c r="EH14" s="281" t="str">
        <f t="shared" si="137"/>
        <v>0</v>
      </c>
      <c r="EI14" s="281" t="str">
        <f t="shared" si="137"/>
        <v>0</v>
      </c>
      <c r="EJ14" s="281" t="str">
        <f t="shared" si="137"/>
        <v>0</v>
      </c>
      <c r="EK14" s="281" t="str">
        <f t="shared" si="137"/>
        <v>0</v>
      </c>
      <c r="EL14" s="281" t="str">
        <f t="shared" si="137"/>
        <v>0</v>
      </c>
      <c r="EM14" s="281" t="str">
        <f t="shared" si="137"/>
        <v>0</v>
      </c>
      <c r="EN14" s="281" t="str">
        <f t="shared" si="137"/>
        <v>0</v>
      </c>
      <c r="EO14" s="281" t="str">
        <f t="shared" si="137"/>
        <v>0</v>
      </c>
      <c r="EP14" s="281" t="str">
        <f t="shared" si="137"/>
        <v>0</v>
      </c>
      <c r="EQ14" s="281" t="str">
        <f t="shared" si="137"/>
        <v>0</v>
      </c>
      <c r="ER14" s="281" t="str">
        <f t="shared" si="137"/>
        <v>0</v>
      </c>
      <c r="ES14" s="281" t="str">
        <f t="shared" si="137"/>
        <v>0</v>
      </c>
      <c r="ET14" s="281" t="str">
        <f t="shared" si="137"/>
        <v>0</v>
      </c>
      <c r="EU14" s="281" t="str">
        <f t="shared" si="137"/>
        <v>0</v>
      </c>
      <c r="EV14" s="281" t="str">
        <f t="shared" si="137"/>
        <v>0</v>
      </c>
      <c r="EW14" s="281" t="str">
        <f t="shared" si="137"/>
        <v>0</v>
      </c>
      <c r="EX14" s="281" t="str">
        <f t="shared" si="137"/>
        <v>0</v>
      </c>
      <c r="EY14" s="281" t="str">
        <f t="shared" si="137"/>
        <v>0</v>
      </c>
      <c r="EZ14" s="281" t="str">
        <f t="shared" si="137"/>
        <v>0</v>
      </c>
      <c r="FA14" s="281" t="str">
        <f t="shared" si="137"/>
        <v>0</v>
      </c>
      <c r="FB14" s="281" t="str">
        <f t="shared" si="137"/>
        <v>0</v>
      </c>
      <c r="FC14" s="281" t="str">
        <f t="shared" si="137"/>
        <v>0</v>
      </c>
      <c r="FD14" s="281" t="str">
        <f t="shared" si="137"/>
        <v>0</v>
      </c>
      <c r="FE14" s="281" t="str">
        <f t="shared" si="137"/>
        <v>0</v>
      </c>
      <c r="FF14" s="281" t="str">
        <f t="shared" si="137"/>
        <v>0</v>
      </c>
      <c r="FG14" s="281" t="str">
        <f t="shared" si="137"/>
        <v>0</v>
      </c>
      <c r="FH14" s="281" t="str">
        <f t="shared" si="137"/>
        <v>0</v>
      </c>
      <c r="FI14" s="281" t="str">
        <f t="shared" si="137"/>
        <v>0</v>
      </c>
      <c r="FJ14" s="281" t="str">
        <f t="shared" si="137"/>
        <v>0</v>
      </c>
      <c r="FK14" s="281" t="str">
        <f t="shared" si="137"/>
        <v>0</v>
      </c>
      <c r="FL14" s="281" t="str">
        <f t="shared" si="137"/>
        <v>0</v>
      </c>
      <c r="FM14" s="281" t="str">
        <f t="shared" si="137"/>
        <v>0</v>
      </c>
      <c r="FN14" s="281" t="str">
        <f t="shared" si="137"/>
        <v>0</v>
      </c>
      <c r="FO14" s="281" t="str">
        <f t="shared" si="137"/>
        <v>0</v>
      </c>
      <c r="FP14" s="281" t="str">
        <f t="shared" si="137"/>
        <v>0</v>
      </c>
      <c r="FQ14" s="281" t="str">
        <f t="shared" si="137"/>
        <v>0</v>
      </c>
      <c r="FR14" s="281" t="str">
        <f t="shared" si="137"/>
        <v>0</v>
      </c>
      <c r="FS14" s="281" t="str">
        <f t="shared" si="137"/>
        <v>0</v>
      </c>
      <c r="FT14" s="281" t="str">
        <f t="shared" si="137"/>
        <v>0</v>
      </c>
      <c r="FU14" s="281" t="str">
        <f t="shared" si="137"/>
        <v>0</v>
      </c>
      <c r="FV14" s="281" t="str">
        <f t="shared" si="137"/>
        <v>0</v>
      </c>
      <c r="FW14" s="281" t="str">
        <f t="shared" si="137"/>
        <v>0</v>
      </c>
      <c r="FX14" s="281" t="str">
        <f t="shared" si="137"/>
        <v>0</v>
      </c>
      <c r="FY14" s="281" t="str">
        <f t="shared" si="137"/>
        <v>0</v>
      </c>
      <c r="FZ14" s="281" t="str">
        <f t="shared" si="137"/>
        <v>0</v>
      </c>
      <c r="GA14" s="285">
        <f>SUM(C14:FZ14)</f>
        <v>293253.87901613006</v>
      </c>
    </row>
    <row r="15" spans="1:183" ht="16" thickBot="1" x14ac:dyDescent="0.25">
      <c r="A15" s="276" t="s">
        <v>129</v>
      </c>
      <c r="B15" s="279"/>
      <c r="C15" s="282">
        <f>IF($C$8*12&gt;=C11,PMT($C$7,$C$8*12,-$C$5),"0")</f>
        <v>13647.760718328454</v>
      </c>
      <c r="D15" s="282">
        <f t="shared" ref="D15:BO15" si="138">IF($C$8*12&gt;=D11,PMT($C$7,$C$8*12,-$C$5),"0")</f>
        <v>13647.760718328454</v>
      </c>
      <c r="E15" s="282">
        <f t="shared" si="138"/>
        <v>13647.760718328454</v>
      </c>
      <c r="F15" s="282">
        <f t="shared" si="138"/>
        <v>13647.760718328454</v>
      </c>
      <c r="G15" s="282">
        <f t="shared" si="138"/>
        <v>13647.760718328454</v>
      </c>
      <c r="H15" s="282">
        <f t="shared" si="138"/>
        <v>13647.760718328454</v>
      </c>
      <c r="I15" s="282">
        <f t="shared" si="138"/>
        <v>13647.760718328454</v>
      </c>
      <c r="J15" s="282">
        <f t="shared" si="138"/>
        <v>13647.760718328454</v>
      </c>
      <c r="K15" s="282">
        <f t="shared" si="138"/>
        <v>13647.760718328454</v>
      </c>
      <c r="L15" s="282">
        <f t="shared" si="138"/>
        <v>13647.760718328454</v>
      </c>
      <c r="M15" s="282">
        <f t="shared" si="138"/>
        <v>13647.760718328454</v>
      </c>
      <c r="N15" s="282">
        <f t="shared" si="138"/>
        <v>13647.760718328454</v>
      </c>
      <c r="O15" s="282">
        <f t="shared" si="138"/>
        <v>13647.760718328454</v>
      </c>
      <c r="P15" s="282">
        <f t="shared" si="138"/>
        <v>13647.760718328454</v>
      </c>
      <c r="Q15" s="282">
        <f t="shared" si="138"/>
        <v>13647.760718328454</v>
      </c>
      <c r="R15" s="282">
        <f t="shared" si="138"/>
        <v>13647.760718328454</v>
      </c>
      <c r="S15" s="282">
        <f t="shared" si="138"/>
        <v>13647.760718328454</v>
      </c>
      <c r="T15" s="282">
        <f t="shared" si="138"/>
        <v>13647.760718328454</v>
      </c>
      <c r="U15" s="282">
        <f t="shared" si="138"/>
        <v>13647.760718328454</v>
      </c>
      <c r="V15" s="282">
        <f t="shared" si="138"/>
        <v>13647.760718328454</v>
      </c>
      <c r="W15" s="282">
        <f t="shared" si="138"/>
        <v>13647.760718328454</v>
      </c>
      <c r="X15" s="282">
        <f t="shared" si="138"/>
        <v>13647.760718328454</v>
      </c>
      <c r="Y15" s="282">
        <f t="shared" si="138"/>
        <v>13647.760718328454</v>
      </c>
      <c r="Z15" s="282">
        <f t="shared" si="138"/>
        <v>13647.760718328454</v>
      </c>
      <c r="AA15" s="282">
        <f t="shared" si="138"/>
        <v>13647.760718328454</v>
      </c>
      <c r="AB15" s="282">
        <f t="shared" si="138"/>
        <v>13647.760718328454</v>
      </c>
      <c r="AC15" s="282">
        <f t="shared" si="138"/>
        <v>13647.760718328454</v>
      </c>
      <c r="AD15" s="282">
        <f t="shared" si="138"/>
        <v>13647.760718328454</v>
      </c>
      <c r="AE15" s="282">
        <f t="shared" si="138"/>
        <v>13647.760718328454</v>
      </c>
      <c r="AF15" s="282">
        <f t="shared" si="138"/>
        <v>13647.760718328454</v>
      </c>
      <c r="AG15" s="282">
        <f t="shared" si="138"/>
        <v>13647.760718328454</v>
      </c>
      <c r="AH15" s="282">
        <f t="shared" si="138"/>
        <v>13647.760718328454</v>
      </c>
      <c r="AI15" s="282">
        <f t="shared" si="138"/>
        <v>13647.760718328454</v>
      </c>
      <c r="AJ15" s="282">
        <f t="shared" si="138"/>
        <v>13647.760718328454</v>
      </c>
      <c r="AK15" s="282">
        <f t="shared" si="138"/>
        <v>13647.760718328454</v>
      </c>
      <c r="AL15" s="282">
        <f t="shared" si="138"/>
        <v>13647.760718328454</v>
      </c>
      <c r="AM15" s="282">
        <f t="shared" si="138"/>
        <v>13647.760718328454</v>
      </c>
      <c r="AN15" s="282">
        <f t="shared" si="138"/>
        <v>13647.760718328454</v>
      </c>
      <c r="AO15" s="282">
        <f t="shared" si="138"/>
        <v>13647.760718328454</v>
      </c>
      <c r="AP15" s="282">
        <f t="shared" si="138"/>
        <v>13647.760718328454</v>
      </c>
      <c r="AQ15" s="282">
        <f t="shared" si="138"/>
        <v>13647.760718328454</v>
      </c>
      <c r="AR15" s="282">
        <f t="shared" si="138"/>
        <v>13647.760718328454</v>
      </c>
      <c r="AS15" s="282">
        <f t="shared" si="138"/>
        <v>13647.760718328454</v>
      </c>
      <c r="AT15" s="282">
        <f t="shared" si="138"/>
        <v>13647.760718328454</v>
      </c>
      <c r="AU15" s="282">
        <f t="shared" si="138"/>
        <v>13647.760718328454</v>
      </c>
      <c r="AV15" s="282">
        <f t="shared" si="138"/>
        <v>13647.760718328454</v>
      </c>
      <c r="AW15" s="282">
        <f t="shared" si="138"/>
        <v>13647.760718328454</v>
      </c>
      <c r="AX15" s="282">
        <f t="shared" si="138"/>
        <v>13647.760718328454</v>
      </c>
      <c r="AY15" s="282">
        <f t="shared" si="138"/>
        <v>13647.760718328454</v>
      </c>
      <c r="AZ15" s="282">
        <f t="shared" si="138"/>
        <v>13647.760718328454</v>
      </c>
      <c r="BA15" s="282">
        <f t="shared" si="138"/>
        <v>13647.760718328454</v>
      </c>
      <c r="BB15" s="282">
        <f t="shared" si="138"/>
        <v>13647.760718328454</v>
      </c>
      <c r="BC15" s="282">
        <f t="shared" si="138"/>
        <v>13647.760718328454</v>
      </c>
      <c r="BD15" s="282">
        <f t="shared" si="138"/>
        <v>13647.760718328454</v>
      </c>
      <c r="BE15" s="282">
        <f t="shared" si="138"/>
        <v>13647.760718328454</v>
      </c>
      <c r="BF15" s="282">
        <f t="shared" si="138"/>
        <v>13647.760718328454</v>
      </c>
      <c r="BG15" s="282">
        <f t="shared" si="138"/>
        <v>13647.760718328454</v>
      </c>
      <c r="BH15" s="282">
        <f t="shared" si="138"/>
        <v>13647.760718328454</v>
      </c>
      <c r="BI15" s="282">
        <f t="shared" si="138"/>
        <v>13647.760718328454</v>
      </c>
      <c r="BJ15" s="282">
        <f t="shared" si="138"/>
        <v>13647.760718328454</v>
      </c>
      <c r="BK15" s="282">
        <f t="shared" si="138"/>
        <v>13647.760718328454</v>
      </c>
      <c r="BL15" s="282">
        <f t="shared" si="138"/>
        <v>13647.760718328454</v>
      </c>
      <c r="BM15" s="282">
        <f t="shared" si="138"/>
        <v>13647.760718328454</v>
      </c>
      <c r="BN15" s="282">
        <f t="shared" si="138"/>
        <v>13647.760718328454</v>
      </c>
      <c r="BO15" s="282">
        <f t="shared" si="138"/>
        <v>13647.760718328454</v>
      </c>
      <c r="BP15" s="282">
        <f t="shared" ref="BP15:EA15" si="139">IF($C$8*12&gt;=BP11,PMT($C$7,$C$8*12,-$C$5),"0")</f>
        <v>13647.760718328454</v>
      </c>
      <c r="BQ15" s="282">
        <f t="shared" si="139"/>
        <v>13647.760718328454</v>
      </c>
      <c r="BR15" s="282">
        <f t="shared" si="139"/>
        <v>13647.760718328454</v>
      </c>
      <c r="BS15" s="282">
        <f t="shared" si="139"/>
        <v>13647.760718328454</v>
      </c>
      <c r="BT15" s="282">
        <f t="shared" si="139"/>
        <v>13647.760718328454</v>
      </c>
      <c r="BU15" s="282">
        <f t="shared" si="139"/>
        <v>13647.760718328454</v>
      </c>
      <c r="BV15" s="282">
        <f t="shared" si="139"/>
        <v>13647.760718328454</v>
      </c>
      <c r="BW15" s="282">
        <f t="shared" si="139"/>
        <v>13647.760718328454</v>
      </c>
      <c r="BX15" s="282">
        <f t="shared" si="139"/>
        <v>13647.760718328454</v>
      </c>
      <c r="BY15" s="282">
        <f t="shared" si="139"/>
        <v>13647.760718328454</v>
      </c>
      <c r="BZ15" s="282">
        <f t="shared" si="139"/>
        <v>13647.760718328454</v>
      </c>
      <c r="CA15" s="282">
        <f t="shared" si="139"/>
        <v>13647.760718328454</v>
      </c>
      <c r="CB15" s="282">
        <f t="shared" si="139"/>
        <v>13647.760718328454</v>
      </c>
      <c r="CC15" s="282">
        <f t="shared" si="139"/>
        <v>13647.760718328454</v>
      </c>
      <c r="CD15" s="282">
        <f t="shared" si="139"/>
        <v>13647.760718328454</v>
      </c>
      <c r="CE15" s="282">
        <f t="shared" si="139"/>
        <v>13647.760718328454</v>
      </c>
      <c r="CF15" s="282">
        <f t="shared" si="139"/>
        <v>13647.760718328454</v>
      </c>
      <c r="CG15" s="282">
        <f t="shared" si="139"/>
        <v>13647.760718328454</v>
      </c>
      <c r="CH15" s="282">
        <f t="shared" si="139"/>
        <v>13647.760718328454</v>
      </c>
      <c r="CI15" s="282">
        <f t="shared" si="139"/>
        <v>13647.760718328454</v>
      </c>
      <c r="CJ15" s="282">
        <f t="shared" si="139"/>
        <v>13647.760718328454</v>
      </c>
      <c r="CK15" s="282">
        <f t="shared" si="139"/>
        <v>13647.760718328454</v>
      </c>
      <c r="CL15" s="282">
        <f t="shared" si="139"/>
        <v>13647.760718328454</v>
      </c>
      <c r="CM15" s="282">
        <f t="shared" si="139"/>
        <v>13647.760718328454</v>
      </c>
      <c r="CN15" s="282">
        <f t="shared" si="139"/>
        <v>13647.760718328454</v>
      </c>
      <c r="CO15" s="282">
        <f t="shared" si="139"/>
        <v>13647.760718328454</v>
      </c>
      <c r="CP15" s="282">
        <f t="shared" si="139"/>
        <v>13647.760718328454</v>
      </c>
      <c r="CQ15" s="282">
        <f t="shared" si="139"/>
        <v>13647.760718328454</v>
      </c>
      <c r="CR15" s="282">
        <f t="shared" si="139"/>
        <v>13647.760718328454</v>
      </c>
      <c r="CS15" s="282">
        <f t="shared" si="139"/>
        <v>13647.760718328454</v>
      </c>
      <c r="CT15" s="282">
        <f t="shared" si="139"/>
        <v>13647.760718328454</v>
      </c>
      <c r="CU15" s="282">
        <f t="shared" si="139"/>
        <v>13647.760718328454</v>
      </c>
      <c r="CV15" s="282">
        <f t="shared" si="139"/>
        <v>13647.760718328454</v>
      </c>
      <c r="CW15" s="282">
        <f t="shared" si="139"/>
        <v>13647.760718328454</v>
      </c>
      <c r="CX15" s="282">
        <f t="shared" si="139"/>
        <v>13647.760718328454</v>
      </c>
      <c r="CY15" s="282">
        <f t="shared" si="139"/>
        <v>13647.760718328454</v>
      </c>
      <c r="CZ15" s="282">
        <f t="shared" si="139"/>
        <v>13647.760718328454</v>
      </c>
      <c r="DA15" s="282">
        <f t="shared" si="139"/>
        <v>13647.760718328454</v>
      </c>
      <c r="DB15" s="282">
        <f t="shared" si="139"/>
        <v>13647.760718328454</v>
      </c>
      <c r="DC15" s="282">
        <f t="shared" si="139"/>
        <v>13647.760718328454</v>
      </c>
      <c r="DD15" s="282">
        <f t="shared" si="139"/>
        <v>13647.760718328454</v>
      </c>
      <c r="DE15" s="282">
        <f t="shared" si="139"/>
        <v>13647.760718328454</v>
      </c>
      <c r="DF15" s="282">
        <f t="shared" si="139"/>
        <v>13647.760718328454</v>
      </c>
      <c r="DG15" s="282">
        <f t="shared" si="139"/>
        <v>13647.760718328454</v>
      </c>
      <c r="DH15" s="282">
        <f t="shared" si="139"/>
        <v>13647.760718328454</v>
      </c>
      <c r="DI15" s="282" t="str">
        <f t="shared" si="139"/>
        <v>0</v>
      </c>
      <c r="DJ15" s="282" t="str">
        <f t="shared" si="139"/>
        <v>0</v>
      </c>
      <c r="DK15" s="282" t="str">
        <f t="shared" si="139"/>
        <v>0</v>
      </c>
      <c r="DL15" s="282" t="str">
        <f t="shared" si="139"/>
        <v>0</v>
      </c>
      <c r="DM15" s="282" t="str">
        <f t="shared" si="139"/>
        <v>0</v>
      </c>
      <c r="DN15" s="282" t="str">
        <f t="shared" si="139"/>
        <v>0</v>
      </c>
      <c r="DO15" s="282" t="str">
        <f t="shared" si="139"/>
        <v>0</v>
      </c>
      <c r="DP15" s="282" t="str">
        <f t="shared" si="139"/>
        <v>0</v>
      </c>
      <c r="DQ15" s="282" t="str">
        <f t="shared" si="139"/>
        <v>0</v>
      </c>
      <c r="DR15" s="282" t="str">
        <f t="shared" si="139"/>
        <v>0</v>
      </c>
      <c r="DS15" s="282" t="str">
        <f t="shared" si="139"/>
        <v>0</v>
      </c>
      <c r="DT15" s="282" t="str">
        <f t="shared" si="139"/>
        <v>0</v>
      </c>
      <c r="DU15" s="282" t="str">
        <f t="shared" si="139"/>
        <v>0</v>
      </c>
      <c r="DV15" s="282" t="str">
        <f t="shared" si="139"/>
        <v>0</v>
      </c>
      <c r="DW15" s="282" t="str">
        <f t="shared" si="139"/>
        <v>0</v>
      </c>
      <c r="DX15" s="282" t="str">
        <f t="shared" si="139"/>
        <v>0</v>
      </c>
      <c r="DY15" s="282" t="str">
        <f t="shared" si="139"/>
        <v>0</v>
      </c>
      <c r="DZ15" s="282" t="str">
        <f t="shared" si="139"/>
        <v>0</v>
      </c>
      <c r="EA15" s="282" t="str">
        <f t="shared" si="139"/>
        <v>0</v>
      </c>
      <c r="EB15" s="282" t="str">
        <f t="shared" ref="EB15:FZ15" si="140">IF($C$8*12&gt;=EB11,PMT($C$7,$C$8*12,-$C$5),"0")</f>
        <v>0</v>
      </c>
      <c r="EC15" s="282" t="str">
        <f t="shared" si="140"/>
        <v>0</v>
      </c>
      <c r="ED15" s="282" t="str">
        <f t="shared" si="140"/>
        <v>0</v>
      </c>
      <c r="EE15" s="282" t="str">
        <f t="shared" si="140"/>
        <v>0</v>
      </c>
      <c r="EF15" s="282" t="str">
        <f t="shared" si="140"/>
        <v>0</v>
      </c>
      <c r="EG15" s="282" t="str">
        <f t="shared" si="140"/>
        <v>0</v>
      </c>
      <c r="EH15" s="282" t="str">
        <f t="shared" si="140"/>
        <v>0</v>
      </c>
      <c r="EI15" s="282" t="str">
        <f t="shared" si="140"/>
        <v>0</v>
      </c>
      <c r="EJ15" s="282" t="str">
        <f t="shared" si="140"/>
        <v>0</v>
      </c>
      <c r="EK15" s="282" t="str">
        <f t="shared" si="140"/>
        <v>0</v>
      </c>
      <c r="EL15" s="282" t="str">
        <f t="shared" si="140"/>
        <v>0</v>
      </c>
      <c r="EM15" s="282" t="str">
        <f t="shared" si="140"/>
        <v>0</v>
      </c>
      <c r="EN15" s="282" t="str">
        <f t="shared" si="140"/>
        <v>0</v>
      </c>
      <c r="EO15" s="282" t="str">
        <f t="shared" si="140"/>
        <v>0</v>
      </c>
      <c r="EP15" s="282" t="str">
        <f t="shared" si="140"/>
        <v>0</v>
      </c>
      <c r="EQ15" s="282" t="str">
        <f t="shared" si="140"/>
        <v>0</v>
      </c>
      <c r="ER15" s="282" t="str">
        <f t="shared" si="140"/>
        <v>0</v>
      </c>
      <c r="ES15" s="282" t="str">
        <f t="shared" si="140"/>
        <v>0</v>
      </c>
      <c r="ET15" s="282" t="str">
        <f t="shared" si="140"/>
        <v>0</v>
      </c>
      <c r="EU15" s="282" t="str">
        <f t="shared" si="140"/>
        <v>0</v>
      </c>
      <c r="EV15" s="282" t="str">
        <f t="shared" si="140"/>
        <v>0</v>
      </c>
      <c r="EW15" s="282" t="str">
        <f t="shared" si="140"/>
        <v>0</v>
      </c>
      <c r="EX15" s="282" t="str">
        <f t="shared" si="140"/>
        <v>0</v>
      </c>
      <c r="EY15" s="282" t="str">
        <f t="shared" si="140"/>
        <v>0</v>
      </c>
      <c r="EZ15" s="282" t="str">
        <f t="shared" si="140"/>
        <v>0</v>
      </c>
      <c r="FA15" s="282" t="str">
        <f t="shared" si="140"/>
        <v>0</v>
      </c>
      <c r="FB15" s="282" t="str">
        <f t="shared" si="140"/>
        <v>0</v>
      </c>
      <c r="FC15" s="282" t="str">
        <f t="shared" si="140"/>
        <v>0</v>
      </c>
      <c r="FD15" s="282" t="str">
        <f t="shared" si="140"/>
        <v>0</v>
      </c>
      <c r="FE15" s="282" t="str">
        <f t="shared" si="140"/>
        <v>0</v>
      </c>
      <c r="FF15" s="282" t="str">
        <f t="shared" si="140"/>
        <v>0</v>
      </c>
      <c r="FG15" s="282" t="str">
        <f t="shared" si="140"/>
        <v>0</v>
      </c>
      <c r="FH15" s="282" t="str">
        <f t="shared" si="140"/>
        <v>0</v>
      </c>
      <c r="FI15" s="282" t="str">
        <f t="shared" si="140"/>
        <v>0</v>
      </c>
      <c r="FJ15" s="282" t="str">
        <f t="shared" si="140"/>
        <v>0</v>
      </c>
      <c r="FK15" s="282" t="str">
        <f t="shared" si="140"/>
        <v>0</v>
      </c>
      <c r="FL15" s="282" t="str">
        <f t="shared" si="140"/>
        <v>0</v>
      </c>
      <c r="FM15" s="282" t="str">
        <f t="shared" si="140"/>
        <v>0</v>
      </c>
      <c r="FN15" s="282" t="str">
        <f t="shared" si="140"/>
        <v>0</v>
      </c>
      <c r="FO15" s="282" t="str">
        <f t="shared" si="140"/>
        <v>0</v>
      </c>
      <c r="FP15" s="282" t="str">
        <f t="shared" si="140"/>
        <v>0</v>
      </c>
      <c r="FQ15" s="282" t="str">
        <f t="shared" si="140"/>
        <v>0</v>
      </c>
      <c r="FR15" s="282" t="str">
        <f t="shared" si="140"/>
        <v>0</v>
      </c>
      <c r="FS15" s="282" t="str">
        <f t="shared" si="140"/>
        <v>0</v>
      </c>
      <c r="FT15" s="282" t="str">
        <f t="shared" si="140"/>
        <v>0</v>
      </c>
      <c r="FU15" s="282" t="str">
        <f t="shared" si="140"/>
        <v>0</v>
      </c>
      <c r="FV15" s="282" t="str">
        <f t="shared" si="140"/>
        <v>0</v>
      </c>
      <c r="FW15" s="282" t="str">
        <f t="shared" si="140"/>
        <v>0</v>
      </c>
      <c r="FX15" s="282" t="str">
        <f t="shared" si="140"/>
        <v>0</v>
      </c>
      <c r="FY15" s="282" t="str">
        <f t="shared" si="140"/>
        <v>0</v>
      </c>
      <c r="FZ15" s="282" t="str">
        <f t="shared" si="140"/>
        <v>0</v>
      </c>
      <c r="GA15" s="285">
        <f>SUM(C15:FZ15)</f>
        <v>1501253.6790161273</v>
      </c>
    </row>
    <row r="16" spans="1:183" x14ac:dyDescent="0.15">
      <c r="A16" s="277" t="s">
        <v>130</v>
      </c>
      <c r="B16" s="280">
        <f>B12*-1</f>
        <v>-1207999.7999999998</v>
      </c>
      <c r="C16" s="283">
        <f>IF(C12="",0,C15)</f>
        <v>13647.760718328454</v>
      </c>
      <c r="D16" s="283">
        <f t="shared" ref="D16:AH16" si="141">IF(D12="",0,D15)</f>
        <v>13647.760718328454</v>
      </c>
      <c r="E16" s="283">
        <f t="shared" si="141"/>
        <v>13647.760718328454</v>
      </c>
      <c r="F16" s="283">
        <f t="shared" si="141"/>
        <v>13647.760718328454</v>
      </c>
      <c r="G16" s="283">
        <f t="shared" si="141"/>
        <v>13647.760718328454</v>
      </c>
      <c r="H16" s="283">
        <f t="shared" si="141"/>
        <v>13647.760718328454</v>
      </c>
      <c r="I16" s="283">
        <f t="shared" si="141"/>
        <v>13647.760718328454</v>
      </c>
      <c r="J16" s="283">
        <f t="shared" si="141"/>
        <v>13647.760718328454</v>
      </c>
      <c r="K16" s="283">
        <f t="shared" si="141"/>
        <v>13647.760718328454</v>
      </c>
      <c r="L16" s="283">
        <f t="shared" si="141"/>
        <v>13647.760718328454</v>
      </c>
      <c r="M16" s="283">
        <f t="shared" si="141"/>
        <v>13647.760718328454</v>
      </c>
      <c r="N16" s="283">
        <f t="shared" si="141"/>
        <v>13647.760718328454</v>
      </c>
      <c r="O16" s="283">
        <f t="shared" si="141"/>
        <v>13647.760718328454</v>
      </c>
      <c r="P16" s="283">
        <f t="shared" si="141"/>
        <v>13647.760718328454</v>
      </c>
      <c r="Q16" s="283">
        <f t="shared" si="141"/>
        <v>13647.760718328454</v>
      </c>
      <c r="R16" s="283">
        <f t="shared" si="141"/>
        <v>13647.760718328454</v>
      </c>
      <c r="S16" s="283">
        <f t="shared" si="141"/>
        <v>13647.760718328454</v>
      </c>
      <c r="T16" s="283">
        <f t="shared" si="141"/>
        <v>13647.760718328454</v>
      </c>
      <c r="U16" s="283">
        <f t="shared" si="141"/>
        <v>13647.760718328454</v>
      </c>
      <c r="V16" s="283">
        <f t="shared" si="141"/>
        <v>13647.760718328454</v>
      </c>
      <c r="W16" s="283">
        <f t="shared" si="141"/>
        <v>13647.760718328454</v>
      </c>
      <c r="X16" s="283">
        <f t="shared" si="141"/>
        <v>13647.760718328454</v>
      </c>
      <c r="Y16" s="283">
        <f t="shared" si="141"/>
        <v>13647.760718328454</v>
      </c>
      <c r="Z16" s="283">
        <f t="shared" si="141"/>
        <v>13647.760718328454</v>
      </c>
      <c r="AA16" s="283">
        <f t="shared" si="141"/>
        <v>13647.760718328454</v>
      </c>
      <c r="AB16" s="283">
        <f t="shared" si="141"/>
        <v>13647.760718328454</v>
      </c>
      <c r="AC16" s="283">
        <f t="shared" si="141"/>
        <v>13647.760718328454</v>
      </c>
      <c r="AD16" s="283">
        <f t="shared" si="141"/>
        <v>13647.760718328454</v>
      </c>
      <c r="AE16" s="283">
        <f t="shared" si="141"/>
        <v>13647.760718328454</v>
      </c>
      <c r="AF16" s="283">
        <f t="shared" si="141"/>
        <v>13647.760718328454</v>
      </c>
      <c r="AG16" s="283">
        <f t="shared" si="141"/>
        <v>13647.760718328454</v>
      </c>
      <c r="AH16" s="283">
        <f t="shared" si="141"/>
        <v>13647.760718328454</v>
      </c>
      <c r="AI16" s="283">
        <f t="shared" ref="AI16:BN16" si="142">IF(AI12="",0,AI15)</f>
        <v>13647.760718328454</v>
      </c>
      <c r="AJ16" s="283">
        <f t="shared" si="142"/>
        <v>13647.760718328454</v>
      </c>
      <c r="AK16" s="283">
        <f t="shared" si="142"/>
        <v>13647.760718328454</v>
      </c>
      <c r="AL16" s="283">
        <f t="shared" si="142"/>
        <v>13647.760718328454</v>
      </c>
      <c r="AM16" s="283">
        <f t="shared" si="142"/>
        <v>13647.760718328454</v>
      </c>
      <c r="AN16" s="283">
        <f t="shared" si="142"/>
        <v>13647.760718328454</v>
      </c>
      <c r="AO16" s="283">
        <f t="shared" si="142"/>
        <v>13647.760718328454</v>
      </c>
      <c r="AP16" s="283">
        <f t="shared" si="142"/>
        <v>13647.760718328454</v>
      </c>
      <c r="AQ16" s="283">
        <f t="shared" si="142"/>
        <v>13647.760718328454</v>
      </c>
      <c r="AR16" s="283">
        <f t="shared" si="142"/>
        <v>13647.760718328454</v>
      </c>
      <c r="AS16" s="283">
        <f t="shared" si="142"/>
        <v>13647.760718328454</v>
      </c>
      <c r="AT16" s="283">
        <f t="shared" si="142"/>
        <v>13647.760718328454</v>
      </c>
      <c r="AU16" s="283">
        <f t="shared" si="142"/>
        <v>13647.760718328454</v>
      </c>
      <c r="AV16" s="283">
        <f t="shared" si="142"/>
        <v>13647.760718328454</v>
      </c>
      <c r="AW16" s="283">
        <f t="shared" si="142"/>
        <v>13647.760718328454</v>
      </c>
      <c r="AX16" s="283">
        <f t="shared" si="142"/>
        <v>13647.760718328454</v>
      </c>
      <c r="AY16" s="283">
        <f t="shared" si="142"/>
        <v>13647.760718328454</v>
      </c>
      <c r="AZ16" s="283">
        <f t="shared" si="142"/>
        <v>13647.760718328454</v>
      </c>
      <c r="BA16" s="283">
        <f t="shared" si="142"/>
        <v>13647.760718328454</v>
      </c>
      <c r="BB16" s="283">
        <f t="shared" si="142"/>
        <v>13647.760718328454</v>
      </c>
      <c r="BC16" s="283">
        <f t="shared" si="142"/>
        <v>13647.760718328454</v>
      </c>
      <c r="BD16" s="283">
        <f t="shared" si="142"/>
        <v>13647.760718328454</v>
      </c>
      <c r="BE16" s="283">
        <f t="shared" si="142"/>
        <v>13647.760718328454</v>
      </c>
      <c r="BF16" s="283">
        <f t="shared" si="142"/>
        <v>13647.760718328454</v>
      </c>
      <c r="BG16" s="283">
        <f t="shared" si="142"/>
        <v>13647.760718328454</v>
      </c>
      <c r="BH16" s="283">
        <f t="shared" si="142"/>
        <v>13647.760718328454</v>
      </c>
      <c r="BI16" s="283">
        <f t="shared" si="142"/>
        <v>13647.760718328454</v>
      </c>
      <c r="BJ16" s="283">
        <f t="shared" si="142"/>
        <v>13647.760718328454</v>
      </c>
      <c r="BK16" s="283">
        <f t="shared" si="142"/>
        <v>13647.760718328454</v>
      </c>
      <c r="BL16" s="283">
        <f t="shared" si="142"/>
        <v>13647.760718328454</v>
      </c>
      <c r="BM16" s="283">
        <f t="shared" si="142"/>
        <v>13647.760718328454</v>
      </c>
      <c r="BN16" s="283">
        <f t="shared" si="142"/>
        <v>13647.760718328454</v>
      </c>
      <c r="BO16" s="283">
        <f t="shared" ref="BO16:CT16" si="143">IF(BO12="",0,BO15)</f>
        <v>13647.760718328454</v>
      </c>
      <c r="BP16" s="283">
        <f t="shared" si="143"/>
        <v>13647.760718328454</v>
      </c>
      <c r="BQ16" s="283">
        <f t="shared" si="143"/>
        <v>13647.760718328454</v>
      </c>
      <c r="BR16" s="283">
        <f t="shared" si="143"/>
        <v>13647.760718328454</v>
      </c>
      <c r="BS16" s="283">
        <f t="shared" si="143"/>
        <v>13647.760718328454</v>
      </c>
      <c r="BT16" s="283">
        <f t="shared" si="143"/>
        <v>13647.760718328454</v>
      </c>
      <c r="BU16" s="283">
        <f t="shared" si="143"/>
        <v>13647.760718328454</v>
      </c>
      <c r="BV16" s="283">
        <f t="shared" si="143"/>
        <v>13647.760718328454</v>
      </c>
      <c r="BW16" s="283">
        <f t="shared" si="143"/>
        <v>13647.760718328454</v>
      </c>
      <c r="BX16" s="283">
        <f t="shared" si="143"/>
        <v>13647.760718328454</v>
      </c>
      <c r="BY16" s="283">
        <f t="shared" si="143"/>
        <v>13647.760718328454</v>
      </c>
      <c r="BZ16" s="283">
        <f t="shared" si="143"/>
        <v>13647.760718328454</v>
      </c>
      <c r="CA16" s="283">
        <f t="shared" si="143"/>
        <v>13647.760718328454</v>
      </c>
      <c r="CB16" s="283">
        <f t="shared" si="143"/>
        <v>13647.760718328454</v>
      </c>
      <c r="CC16" s="283">
        <f t="shared" si="143"/>
        <v>13647.760718328454</v>
      </c>
      <c r="CD16" s="283">
        <f t="shared" si="143"/>
        <v>13647.760718328454</v>
      </c>
      <c r="CE16" s="283">
        <f t="shared" si="143"/>
        <v>13647.760718328454</v>
      </c>
      <c r="CF16" s="283">
        <f t="shared" si="143"/>
        <v>13647.760718328454</v>
      </c>
      <c r="CG16" s="283">
        <f t="shared" si="143"/>
        <v>13647.760718328454</v>
      </c>
      <c r="CH16" s="283">
        <f t="shared" si="143"/>
        <v>13647.760718328454</v>
      </c>
      <c r="CI16" s="283">
        <f t="shared" si="143"/>
        <v>13647.760718328454</v>
      </c>
      <c r="CJ16" s="283">
        <f t="shared" si="143"/>
        <v>13647.760718328454</v>
      </c>
      <c r="CK16" s="283">
        <f t="shared" si="143"/>
        <v>13647.760718328454</v>
      </c>
      <c r="CL16" s="283">
        <f t="shared" si="143"/>
        <v>13647.760718328454</v>
      </c>
      <c r="CM16" s="283">
        <f t="shared" si="143"/>
        <v>13647.760718328454</v>
      </c>
      <c r="CN16" s="283">
        <f t="shared" si="143"/>
        <v>13647.760718328454</v>
      </c>
      <c r="CO16" s="283">
        <f t="shared" si="143"/>
        <v>13647.760718328454</v>
      </c>
      <c r="CP16" s="283">
        <f t="shared" si="143"/>
        <v>13647.760718328454</v>
      </c>
      <c r="CQ16" s="283">
        <f t="shared" si="143"/>
        <v>13647.760718328454</v>
      </c>
      <c r="CR16" s="283">
        <f t="shared" si="143"/>
        <v>13647.760718328454</v>
      </c>
      <c r="CS16" s="283">
        <f t="shared" si="143"/>
        <v>13647.760718328454</v>
      </c>
      <c r="CT16" s="283">
        <f t="shared" si="143"/>
        <v>13647.760718328454</v>
      </c>
      <c r="CU16" s="283">
        <f t="shared" ref="CU16:DZ16" si="144">IF(CU12="",0,CU15)</f>
        <v>13647.760718328454</v>
      </c>
      <c r="CV16" s="283">
        <f t="shared" si="144"/>
        <v>13647.760718328454</v>
      </c>
      <c r="CW16" s="283">
        <f t="shared" si="144"/>
        <v>13647.760718328454</v>
      </c>
      <c r="CX16" s="283">
        <f t="shared" si="144"/>
        <v>13647.760718328454</v>
      </c>
      <c r="CY16" s="283">
        <f t="shared" si="144"/>
        <v>13647.760718328454</v>
      </c>
      <c r="CZ16" s="283">
        <f t="shared" si="144"/>
        <v>13647.760718328454</v>
      </c>
      <c r="DA16" s="283">
        <f t="shared" si="144"/>
        <v>13647.760718328454</v>
      </c>
      <c r="DB16" s="283">
        <f t="shared" si="144"/>
        <v>13647.760718328454</v>
      </c>
      <c r="DC16" s="283">
        <f t="shared" si="144"/>
        <v>13647.760718328454</v>
      </c>
      <c r="DD16" s="283">
        <f t="shared" si="144"/>
        <v>13647.760718328454</v>
      </c>
      <c r="DE16" s="283">
        <f t="shared" si="144"/>
        <v>13647.760718328454</v>
      </c>
      <c r="DF16" s="283">
        <f t="shared" si="144"/>
        <v>13647.760718328454</v>
      </c>
      <c r="DG16" s="283">
        <f t="shared" si="144"/>
        <v>13647.760718328454</v>
      </c>
      <c r="DH16" s="283">
        <f t="shared" si="144"/>
        <v>13647.760718328454</v>
      </c>
      <c r="DI16" s="283">
        <f t="shared" si="144"/>
        <v>0</v>
      </c>
      <c r="DJ16" s="283">
        <f t="shared" si="144"/>
        <v>0</v>
      </c>
      <c r="DK16" s="283">
        <f t="shared" si="144"/>
        <v>0</v>
      </c>
      <c r="DL16" s="283">
        <f t="shared" si="144"/>
        <v>0</v>
      </c>
      <c r="DM16" s="283">
        <f t="shared" si="144"/>
        <v>0</v>
      </c>
      <c r="DN16" s="283">
        <f t="shared" si="144"/>
        <v>0</v>
      </c>
      <c r="DO16" s="283">
        <f t="shared" si="144"/>
        <v>0</v>
      </c>
      <c r="DP16" s="283">
        <f t="shared" si="144"/>
        <v>0</v>
      </c>
      <c r="DQ16" s="283">
        <f t="shared" si="144"/>
        <v>0</v>
      </c>
      <c r="DR16" s="283">
        <f t="shared" si="144"/>
        <v>0</v>
      </c>
      <c r="DS16" s="283">
        <f t="shared" si="144"/>
        <v>0</v>
      </c>
      <c r="DT16" s="283">
        <f t="shared" si="144"/>
        <v>0</v>
      </c>
      <c r="DU16" s="283">
        <f t="shared" si="144"/>
        <v>0</v>
      </c>
      <c r="DV16" s="283">
        <f t="shared" si="144"/>
        <v>0</v>
      </c>
      <c r="DW16" s="283">
        <f t="shared" si="144"/>
        <v>0</v>
      </c>
      <c r="DX16" s="283">
        <f t="shared" si="144"/>
        <v>0</v>
      </c>
      <c r="DY16" s="283">
        <f t="shared" si="144"/>
        <v>0</v>
      </c>
      <c r="DZ16" s="283">
        <f t="shared" si="144"/>
        <v>0</v>
      </c>
      <c r="EA16" s="283">
        <f t="shared" ref="EA16:FF16" si="145">IF(EA12="",0,EA15)</f>
        <v>0</v>
      </c>
      <c r="EB16" s="283">
        <f t="shared" si="145"/>
        <v>0</v>
      </c>
      <c r="EC16" s="283">
        <f t="shared" si="145"/>
        <v>0</v>
      </c>
      <c r="ED16" s="283">
        <f t="shared" si="145"/>
        <v>0</v>
      </c>
      <c r="EE16" s="283">
        <f t="shared" si="145"/>
        <v>0</v>
      </c>
      <c r="EF16" s="283">
        <f t="shared" si="145"/>
        <v>0</v>
      </c>
      <c r="EG16" s="283">
        <f t="shared" si="145"/>
        <v>0</v>
      </c>
      <c r="EH16" s="283">
        <f t="shared" si="145"/>
        <v>0</v>
      </c>
      <c r="EI16" s="283">
        <f t="shared" si="145"/>
        <v>0</v>
      </c>
      <c r="EJ16" s="283">
        <f t="shared" si="145"/>
        <v>0</v>
      </c>
      <c r="EK16" s="283">
        <f t="shared" si="145"/>
        <v>0</v>
      </c>
      <c r="EL16" s="283">
        <f t="shared" si="145"/>
        <v>0</v>
      </c>
      <c r="EM16" s="283">
        <f t="shared" si="145"/>
        <v>0</v>
      </c>
      <c r="EN16" s="283">
        <f t="shared" si="145"/>
        <v>0</v>
      </c>
      <c r="EO16" s="283">
        <f t="shared" si="145"/>
        <v>0</v>
      </c>
      <c r="EP16" s="283">
        <f t="shared" si="145"/>
        <v>0</v>
      </c>
      <c r="EQ16" s="283">
        <f t="shared" si="145"/>
        <v>0</v>
      </c>
      <c r="ER16" s="283">
        <f t="shared" si="145"/>
        <v>0</v>
      </c>
      <c r="ES16" s="283">
        <f t="shared" si="145"/>
        <v>0</v>
      </c>
      <c r="ET16" s="283">
        <f t="shared" si="145"/>
        <v>0</v>
      </c>
      <c r="EU16" s="283">
        <f t="shared" si="145"/>
        <v>0</v>
      </c>
      <c r="EV16" s="283">
        <f t="shared" si="145"/>
        <v>0</v>
      </c>
      <c r="EW16" s="283">
        <f t="shared" si="145"/>
        <v>0</v>
      </c>
      <c r="EX16" s="283">
        <f t="shared" si="145"/>
        <v>0</v>
      </c>
      <c r="EY16" s="283">
        <f t="shared" si="145"/>
        <v>0</v>
      </c>
      <c r="EZ16" s="283">
        <f t="shared" si="145"/>
        <v>0</v>
      </c>
      <c r="FA16" s="283">
        <f t="shared" si="145"/>
        <v>0</v>
      </c>
      <c r="FB16" s="283">
        <f t="shared" si="145"/>
        <v>0</v>
      </c>
      <c r="FC16" s="283">
        <f t="shared" si="145"/>
        <v>0</v>
      </c>
      <c r="FD16" s="283">
        <f t="shared" si="145"/>
        <v>0</v>
      </c>
      <c r="FE16" s="283">
        <f t="shared" si="145"/>
        <v>0</v>
      </c>
      <c r="FF16" s="283">
        <f t="shared" si="145"/>
        <v>0</v>
      </c>
      <c r="FG16" s="283">
        <f t="shared" ref="FG16:FZ16" si="146">IF(FG12="",0,FG15)</f>
        <v>0</v>
      </c>
      <c r="FH16" s="283">
        <f t="shared" si="146"/>
        <v>0</v>
      </c>
      <c r="FI16" s="283">
        <f t="shared" si="146"/>
        <v>0</v>
      </c>
      <c r="FJ16" s="283">
        <f t="shared" si="146"/>
        <v>0</v>
      </c>
      <c r="FK16" s="283">
        <f t="shared" si="146"/>
        <v>0</v>
      </c>
      <c r="FL16" s="283">
        <f t="shared" si="146"/>
        <v>0</v>
      </c>
      <c r="FM16" s="283">
        <f t="shared" si="146"/>
        <v>0</v>
      </c>
      <c r="FN16" s="283">
        <f t="shared" si="146"/>
        <v>0</v>
      </c>
      <c r="FO16" s="283">
        <f t="shared" si="146"/>
        <v>0</v>
      </c>
      <c r="FP16" s="283">
        <f t="shared" si="146"/>
        <v>0</v>
      </c>
      <c r="FQ16" s="283">
        <f t="shared" si="146"/>
        <v>0</v>
      </c>
      <c r="FR16" s="283">
        <f t="shared" si="146"/>
        <v>0</v>
      </c>
      <c r="FS16" s="283">
        <f t="shared" si="146"/>
        <v>0</v>
      </c>
      <c r="FT16" s="283">
        <f t="shared" si="146"/>
        <v>0</v>
      </c>
      <c r="FU16" s="283">
        <f t="shared" si="146"/>
        <v>0</v>
      </c>
      <c r="FV16" s="283">
        <f t="shared" si="146"/>
        <v>0</v>
      </c>
      <c r="FW16" s="283">
        <f t="shared" si="146"/>
        <v>0</v>
      </c>
      <c r="FX16" s="283">
        <f t="shared" si="146"/>
        <v>0</v>
      </c>
      <c r="FY16" s="283">
        <f t="shared" si="146"/>
        <v>0</v>
      </c>
      <c r="FZ16" s="283">
        <f t="shared" si="146"/>
        <v>0</v>
      </c>
    </row>
    <row r="18" spans="1:183" ht="20" customHeight="1" x14ac:dyDescent="0.15">
      <c r="B18" s="265" t="s">
        <v>200</v>
      </c>
    </row>
    <row r="19" spans="1:183" ht="5" customHeight="1" thickBot="1" x14ac:dyDescent="0.2"/>
    <row r="20" spans="1:183" ht="20" customHeight="1" x14ac:dyDescent="0.15">
      <c r="B20" s="266"/>
      <c r="C20" s="267"/>
    </row>
    <row r="21" spans="1:183" ht="20" customHeight="1" x14ac:dyDescent="0.2">
      <c r="B21" s="268" t="s">
        <v>122</v>
      </c>
      <c r="C21" s="269">
        <f>'Inputs and Model Assumptions'!D10+'Inputs and Model Assumptions'!D13</f>
        <v>2199999.6</v>
      </c>
      <c r="F21" s="270"/>
    </row>
    <row r="22" spans="1:183" ht="20" customHeight="1" x14ac:dyDescent="0.2">
      <c r="B22" s="268" t="s">
        <v>123</v>
      </c>
      <c r="C22" s="271">
        <f>'Inputs and Model Assumptions'!D53</f>
        <v>0.09</v>
      </c>
      <c r="D22" s="270"/>
      <c r="F22" s="270"/>
    </row>
    <row r="23" spans="1:183" ht="20" customHeight="1" x14ac:dyDescent="0.2">
      <c r="B23" s="272" t="s">
        <v>124</v>
      </c>
      <c r="C23" s="273">
        <f>((C22+1)^(1/12))-1</f>
        <v>7.2073233161367156E-3</v>
      </c>
      <c r="D23" s="270"/>
      <c r="F23" s="270"/>
    </row>
    <row r="24" spans="1:183" ht="20" customHeight="1" x14ac:dyDescent="0.2">
      <c r="B24" s="274" t="s">
        <v>125</v>
      </c>
      <c r="C24" s="338">
        <f>'Inputs and Model Assumptions'!D5/12</f>
        <v>9.1666666666666661</v>
      </c>
      <c r="D24" s="270"/>
    </row>
    <row r="25" spans="1:183" ht="20" customHeight="1" x14ac:dyDescent="0.15"/>
    <row r="27" spans="1:183" ht="16" thickBot="1" x14ac:dyDescent="0.25">
      <c r="A27" s="288" t="s">
        <v>132</v>
      </c>
      <c r="B27" s="289">
        <v>0</v>
      </c>
      <c r="C27" s="289">
        <v>1</v>
      </c>
      <c r="D27" s="289">
        <v>2</v>
      </c>
      <c r="E27" s="289">
        <v>3</v>
      </c>
      <c r="F27" s="289">
        <v>4</v>
      </c>
      <c r="G27" s="289">
        <v>5</v>
      </c>
      <c r="H27" s="289">
        <v>6</v>
      </c>
      <c r="I27" s="289">
        <v>7</v>
      </c>
      <c r="J27" s="289">
        <v>8</v>
      </c>
      <c r="K27" s="289">
        <v>9</v>
      </c>
      <c r="L27" s="289">
        <v>10</v>
      </c>
      <c r="M27" s="289">
        <v>11</v>
      </c>
      <c r="N27" s="289">
        <v>12</v>
      </c>
      <c r="O27" s="289">
        <v>13</v>
      </c>
      <c r="P27" s="289">
        <v>14</v>
      </c>
      <c r="Q27" s="289">
        <v>15</v>
      </c>
      <c r="R27" s="289">
        <v>16</v>
      </c>
      <c r="S27" s="289">
        <v>17</v>
      </c>
      <c r="T27" s="289">
        <v>18</v>
      </c>
      <c r="U27" s="289">
        <v>19</v>
      </c>
      <c r="V27" s="289">
        <v>20</v>
      </c>
      <c r="W27" s="289">
        <v>21</v>
      </c>
      <c r="X27" s="289">
        <v>22</v>
      </c>
      <c r="Y27" s="289">
        <v>23</v>
      </c>
      <c r="Z27" s="289">
        <v>24</v>
      </c>
      <c r="AA27" s="289">
        <v>25</v>
      </c>
      <c r="AB27" s="289">
        <v>26</v>
      </c>
      <c r="AC27" s="289">
        <v>27</v>
      </c>
      <c r="AD27" s="289">
        <v>28</v>
      </c>
      <c r="AE27" s="289">
        <v>29</v>
      </c>
      <c r="AF27" s="289">
        <v>30</v>
      </c>
      <c r="AG27" s="289">
        <v>31</v>
      </c>
      <c r="AH27" s="289">
        <v>32</v>
      </c>
      <c r="AI27" s="289">
        <v>33</v>
      </c>
      <c r="AJ27" s="289">
        <v>34</v>
      </c>
      <c r="AK27" s="289">
        <v>35</v>
      </c>
      <c r="AL27" s="289">
        <v>36</v>
      </c>
      <c r="AM27" s="289">
        <v>37</v>
      </c>
      <c r="AN27" s="289">
        <v>38</v>
      </c>
      <c r="AO27" s="289">
        <v>39</v>
      </c>
      <c r="AP27" s="289">
        <v>40</v>
      </c>
      <c r="AQ27" s="289">
        <v>41</v>
      </c>
      <c r="AR27" s="289">
        <v>42</v>
      </c>
      <c r="AS27" s="289">
        <v>43</v>
      </c>
      <c r="AT27" s="289">
        <v>44</v>
      </c>
      <c r="AU27" s="289">
        <v>45</v>
      </c>
      <c r="AV27" s="289">
        <v>46</v>
      </c>
      <c r="AW27" s="289">
        <v>47</v>
      </c>
      <c r="AX27" s="289">
        <v>48</v>
      </c>
      <c r="AY27" s="289">
        <v>49</v>
      </c>
      <c r="AZ27" s="289">
        <v>50</v>
      </c>
      <c r="BA27" s="289">
        <v>51</v>
      </c>
      <c r="BB27" s="289">
        <v>52</v>
      </c>
      <c r="BC27" s="289">
        <v>53</v>
      </c>
      <c r="BD27" s="289">
        <v>54</v>
      </c>
      <c r="BE27" s="289">
        <v>55</v>
      </c>
      <c r="BF27" s="289">
        <v>56</v>
      </c>
      <c r="BG27" s="289">
        <v>57</v>
      </c>
      <c r="BH27" s="289">
        <v>58</v>
      </c>
      <c r="BI27" s="289">
        <v>59</v>
      </c>
      <c r="BJ27" s="289">
        <v>60</v>
      </c>
      <c r="BK27" s="289">
        <v>61</v>
      </c>
      <c r="BL27" s="289">
        <v>62</v>
      </c>
      <c r="BM27" s="289">
        <v>63</v>
      </c>
      <c r="BN27" s="289">
        <v>64</v>
      </c>
      <c r="BO27" s="289">
        <v>65</v>
      </c>
      <c r="BP27" s="289">
        <v>66</v>
      </c>
      <c r="BQ27" s="289">
        <v>67</v>
      </c>
      <c r="BR27" s="289">
        <v>68</v>
      </c>
      <c r="BS27" s="289">
        <v>69</v>
      </c>
      <c r="BT27" s="289">
        <v>70</v>
      </c>
      <c r="BU27" s="289">
        <v>71</v>
      </c>
      <c r="BV27" s="289">
        <v>72</v>
      </c>
      <c r="BW27" s="289">
        <v>73</v>
      </c>
      <c r="BX27" s="289">
        <v>74</v>
      </c>
      <c r="BY27" s="289">
        <v>75</v>
      </c>
      <c r="BZ27" s="289">
        <v>76</v>
      </c>
      <c r="CA27" s="289">
        <v>77</v>
      </c>
      <c r="CB27" s="289">
        <v>78</v>
      </c>
      <c r="CC27" s="289">
        <v>79</v>
      </c>
      <c r="CD27" s="289">
        <v>80</v>
      </c>
      <c r="CE27" s="289">
        <v>81</v>
      </c>
      <c r="CF27" s="289">
        <v>82</v>
      </c>
      <c r="CG27" s="289">
        <v>83</v>
      </c>
      <c r="CH27" s="289">
        <v>84</v>
      </c>
      <c r="CI27" s="289">
        <v>85</v>
      </c>
      <c r="CJ27" s="289">
        <v>86</v>
      </c>
      <c r="CK27" s="289">
        <v>87</v>
      </c>
      <c r="CL27" s="289">
        <v>88</v>
      </c>
      <c r="CM27" s="289">
        <v>89</v>
      </c>
      <c r="CN27" s="289">
        <v>90</v>
      </c>
      <c r="CO27" s="289">
        <v>91</v>
      </c>
      <c r="CP27" s="289">
        <v>92</v>
      </c>
      <c r="CQ27" s="289">
        <v>93</v>
      </c>
      <c r="CR27" s="289">
        <v>94</v>
      </c>
      <c r="CS27" s="289">
        <v>95</v>
      </c>
      <c r="CT27" s="289">
        <v>96</v>
      </c>
      <c r="CU27" s="289">
        <v>97</v>
      </c>
      <c r="CV27" s="289">
        <v>98</v>
      </c>
      <c r="CW27" s="289">
        <v>99</v>
      </c>
      <c r="CX27" s="289">
        <v>100</v>
      </c>
      <c r="CY27" s="289">
        <v>101</v>
      </c>
      <c r="CZ27" s="289">
        <v>102</v>
      </c>
      <c r="DA27" s="289">
        <v>103</v>
      </c>
      <c r="DB27" s="289">
        <v>104</v>
      </c>
      <c r="DC27" s="289">
        <v>105</v>
      </c>
      <c r="DD27" s="289">
        <v>106</v>
      </c>
      <c r="DE27" s="289">
        <v>107</v>
      </c>
      <c r="DF27" s="289">
        <v>108</v>
      </c>
      <c r="DG27" s="289">
        <v>109</v>
      </c>
      <c r="DH27" s="289">
        <v>110</v>
      </c>
      <c r="DI27" s="289">
        <v>111</v>
      </c>
      <c r="DJ27" s="289">
        <v>112</v>
      </c>
      <c r="DK27" s="289">
        <v>113</v>
      </c>
      <c r="DL27" s="289">
        <v>114</v>
      </c>
      <c r="DM27" s="289">
        <v>115</v>
      </c>
      <c r="DN27" s="289">
        <v>116</v>
      </c>
      <c r="DO27" s="289">
        <v>117</v>
      </c>
      <c r="DP27" s="289">
        <v>118</v>
      </c>
      <c r="DQ27" s="289">
        <v>119</v>
      </c>
      <c r="DR27" s="289">
        <v>120</v>
      </c>
      <c r="DS27" s="289">
        <v>121</v>
      </c>
      <c r="DT27" s="289">
        <v>122</v>
      </c>
      <c r="DU27" s="289">
        <v>123</v>
      </c>
      <c r="DV27" s="289">
        <v>124</v>
      </c>
      <c r="DW27" s="289">
        <v>125</v>
      </c>
      <c r="DX27" s="289">
        <v>126</v>
      </c>
      <c r="DY27" s="289">
        <v>127</v>
      </c>
      <c r="DZ27" s="289">
        <v>128</v>
      </c>
      <c r="EA27" s="289">
        <v>129</v>
      </c>
      <c r="EB27" s="289">
        <v>130</v>
      </c>
      <c r="EC27" s="289">
        <v>131</v>
      </c>
      <c r="ED27" s="289">
        <v>132</v>
      </c>
      <c r="EE27" s="289">
        <v>133</v>
      </c>
      <c r="EF27" s="289">
        <v>134</v>
      </c>
      <c r="EG27" s="289">
        <v>135</v>
      </c>
      <c r="EH27" s="289">
        <v>136</v>
      </c>
      <c r="EI27" s="289">
        <v>137</v>
      </c>
      <c r="EJ27" s="289">
        <v>138</v>
      </c>
      <c r="EK27" s="289">
        <v>139</v>
      </c>
      <c r="EL27" s="289">
        <v>140</v>
      </c>
      <c r="EM27" s="289">
        <v>141</v>
      </c>
      <c r="EN27" s="289">
        <v>142</v>
      </c>
      <c r="EO27" s="289">
        <v>143</v>
      </c>
      <c r="EP27" s="289">
        <v>144</v>
      </c>
      <c r="EQ27" s="289">
        <v>145</v>
      </c>
      <c r="ER27" s="289">
        <v>146</v>
      </c>
      <c r="ES27" s="289">
        <v>147</v>
      </c>
      <c r="ET27" s="289">
        <v>148</v>
      </c>
      <c r="EU27" s="289">
        <v>149</v>
      </c>
      <c r="EV27" s="289">
        <v>150</v>
      </c>
      <c r="EW27" s="289">
        <v>151</v>
      </c>
      <c r="EX27" s="289">
        <v>152</v>
      </c>
      <c r="EY27" s="289">
        <v>153</v>
      </c>
      <c r="EZ27" s="289">
        <v>154</v>
      </c>
      <c r="FA27" s="289">
        <v>155</v>
      </c>
      <c r="FB27" s="289">
        <v>156</v>
      </c>
      <c r="FC27" s="289">
        <v>157</v>
      </c>
      <c r="FD27" s="289">
        <v>158</v>
      </c>
      <c r="FE27" s="289">
        <v>159</v>
      </c>
      <c r="FF27" s="289">
        <v>160</v>
      </c>
      <c r="FG27" s="289">
        <v>161</v>
      </c>
      <c r="FH27" s="289">
        <v>162</v>
      </c>
      <c r="FI27" s="289">
        <v>163</v>
      </c>
      <c r="FJ27" s="289">
        <v>164</v>
      </c>
      <c r="FK27" s="289">
        <v>165</v>
      </c>
      <c r="FL27" s="289">
        <v>166</v>
      </c>
      <c r="FM27" s="289">
        <v>167</v>
      </c>
      <c r="FN27" s="289">
        <v>168</v>
      </c>
      <c r="FO27" s="289">
        <v>169</v>
      </c>
      <c r="FP27" s="289">
        <v>170</v>
      </c>
      <c r="FQ27" s="289">
        <v>171</v>
      </c>
      <c r="FR27" s="289">
        <v>172</v>
      </c>
      <c r="FS27" s="289">
        <v>173</v>
      </c>
      <c r="FT27" s="289">
        <v>174</v>
      </c>
      <c r="FU27" s="289">
        <v>175</v>
      </c>
      <c r="FV27" s="289">
        <v>176</v>
      </c>
      <c r="FW27" s="289">
        <v>177</v>
      </c>
      <c r="FX27" s="289">
        <v>178</v>
      </c>
      <c r="FY27" s="289">
        <v>179</v>
      </c>
      <c r="FZ27" s="289">
        <v>180</v>
      </c>
    </row>
    <row r="28" spans="1:183" ht="16" thickBot="1" x14ac:dyDescent="0.25">
      <c r="A28" s="275" t="s">
        <v>126</v>
      </c>
      <c r="B28" s="286">
        <f>C21</f>
        <v>2199999.6</v>
      </c>
      <c r="C28" s="287">
        <f>IF(C$24*12&gt;=$C27,B28-C29,"")</f>
        <v>2186822.5578473476</v>
      </c>
      <c r="D28" s="287">
        <f>IF($C$24*12&gt;=D27,C28-D29,"")</f>
        <v>2173550.5444915504</v>
      </c>
      <c r="E28" s="287">
        <f>IF($C$24*12&gt;=E27,D28-E29,"")</f>
        <v>2160182.875444442</v>
      </c>
      <c r="F28" s="287">
        <f t="shared" ref="F28:BQ28" si="147">IF($C$24*12&gt;=F27,E28-F29,"")</f>
        <v>2146718.8612845279</v>
      </c>
      <c r="G28" s="287">
        <f t="shared" si="147"/>
        <v>2133157.8076214301</v>
      </c>
      <c r="H28" s="287">
        <f t="shared" si="147"/>
        <v>2119499.0150600751</v>
      </c>
      <c r="I28" s="287">
        <f t="shared" si="147"/>
        <v>2105741.7791646221</v>
      </c>
      <c r="J28" s="287">
        <f t="shared" si="147"/>
        <v>2091885.3904221342</v>
      </c>
      <c r="K28" s="287">
        <f t="shared" si="147"/>
        <v>2077929.1342059851</v>
      </c>
      <c r="L28" s="287">
        <f t="shared" si="147"/>
        <v>2063872.2907390036</v>
      </c>
      <c r="M28" s="287">
        <f t="shared" si="147"/>
        <v>2049714.1350563511</v>
      </c>
      <c r="N28" s="287">
        <f t="shared" si="147"/>
        <v>2035453.9369681336</v>
      </c>
      <c r="O28" s="287">
        <f t="shared" si="147"/>
        <v>2021090.9610217421</v>
      </c>
      <c r="P28" s="287">
        <f t="shared" si="147"/>
        <v>2006624.466463923</v>
      </c>
      <c r="Q28" s="287">
        <f t="shared" si="147"/>
        <v>1992053.7072025747</v>
      </c>
      <c r="R28" s="287">
        <f t="shared" si="147"/>
        <v>1977377.9317682681</v>
      </c>
      <c r="S28" s="287">
        <f t="shared" si="147"/>
        <v>1962596.3832754917</v>
      </c>
      <c r="T28" s="287">
        <f t="shared" si="147"/>
        <v>1947708.2993836144</v>
      </c>
      <c r="U28" s="287">
        <f t="shared" si="147"/>
        <v>1932712.9122575708</v>
      </c>
      <c r="V28" s="287">
        <f t="shared" si="147"/>
        <v>1917609.4485282591</v>
      </c>
      <c r="W28" s="287">
        <f t="shared" si="147"/>
        <v>1902397.1292526566</v>
      </c>
      <c r="X28" s="287">
        <f t="shared" si="147"/>
        <v>1887075.1698736467</v>
      </c>
      <c r="Y28" s="287">
        <f t="shared" si="147"/>
        <v>1871642.7801795555</v>
      </c>
      <c r="Z28" s="287">
        <f t="shared" si="147"/>
        <v>1856099.1642633984</v>
      </c>
      <c r="AA28" s="287">
        <f t="shared" si="147"/>
        <v>1840443.5204818316</v>
      </c>
      <c r="AB28" s="287">
        <f t="shared" si="147"/>
        <v>1824675.0414138089</v>
      </c>
      <c r="AC28" s="287">
        <f t="shared" si="147"/>
        <v>1808792.9138189391</v>
      </c>
      <c r="AD28" s="287">
        <f t="shared" si="147"/>
        <v>1792796.3185955451</v>
      </c>
      <c r="AE28" s="287">
        <f t="shared" si="147"/>
        <v>1776684.4307384186</v>
      </c>
      <c r="AF28" s="287">
        <f t="shared" si="147"/>
        <v>1760456.4192962726</v>
      </c>
      <c r="AG28" s="287">
        <f t="shared" si="147"/>
        <v>1744111.4473288849</v>
      </c>
      <c r="AH28" s="287">
        <f t="shared" si="147"/>
        <v>1727648.6718639352</v>
      </c>
      <c r="AI28" s="287">
        <f t="shared" si="147"/>
        <v>1711067.2438535285</v>
      </c>
      <c r="AJ28" s="287">
        <f t="shared" si="147"/>
        <v>1694366.3081304077</v>
      </c>
      <c r="AK28" s="287">
        <f t="shared" si="147"/>
        <v>1677545.0033638482</v>
      </c>
      <c r="AL28" s="287">
        <f t="shared" si="147"/>
        <v>1660602.462015237</v>
      </c>
      <c r="AM28" s="287">
        <f t="shared" si="147"/>
        <v>1643537.8102933292</v>
      </c>
      <c r="AN28" s="287">
        <f t="shared" si="147"/>
        <v>1626350.1681091844</v>
      </c>
      <c r="AO28" s="287">
        <f t="shared" si="147"/>
        <v>1609038.6490307765</v>
      </c>
      <c r="AP28" s="287">
        <f t="shared" si="147"/>
        <v>1591602.3602372769</v>
      </c>
      <c r="AQ28" s="287">
        <f t="shared" si="147"/>
        <v>1574040.402473009</v>
      </c>
      <c r="AR28" s="287">
        <f t="shared" si="147"/>
        <v>1556351.8700010697</v>
      </c>
      <c r="AS28" s="287">
        <f t="shared" si="147"/>
        <v>1538535.8505566171</v>
      </c>
      <c r="AT28" s="287">
        <f t="shared" si="147"/>
        <v>1520591.4252998219</v>
      </c>
      <c r="AU28" s="287">
        <f t="shared" si="147"/>
        <v>1502517.6687684786</v>
      </c>
      <c r="AV28" s="287">
        <f t="shared" si="147"/>
        <v>1484313.6488302769</v>
      </c>
      <c r="AW28" s="287">
        <f t="shared" si="147"/>
        <v>1465978.426634727</v>
      </c>
      <c r="AX28" s="287">
        <f t="shared" si="147"/>
        <v>1447511.0565647408</v>
      </c>
      <c r="AY28" s="287">
        <f t="shared" si="147"/>
        <v>1428910.5861878614</v>
      </c>
      <c r="AZ28" s="287">
        <f t="shared" si="147"/>
        <v>1410176.0562071435</v>
      </c>
      <c r="BA28" s="287">
        <f t="shared" si="147"/>
        <v>1391306.5004116788</v>
      </c>
      <c r="BB28" s="287">
        <f t="shared" si="147"/>
        <v>1372300.9456267643</v>
      </c>
      <c r="BC28" s="287">
        <f t="shared" si="147"/>
        <v>1353158.4116637125</v>
      </c>
      <c r="BD28" s="287">
        <f t="shared" si="147"/>
        <v>1333877.9112692988</v>
      </c>
      <c r="BE28" s="287">
        <f t="shared" si="147"/>
        <v>1314458.4500748455</v>
      </c>
      <c r="BF28" s="287">
        <f t="shared" si="147"/>
        <v>1294899.0265449386</v>
      </c>
      <c r="BG28" s="287">
        <f t="shared" si="147"/>
        <v>1275198.6319257745</v>
      </c>
      <c r="BH28" s="287">
        <f t="shared" si="147"/>
        <v>1255356.2501931346</v>
      </c>
      <c r="BI28" s="287">
        <f t="shared" si="147"/>
        <v>1235370.8579999853</v>
      </c>
      <c r="BJ28" s="287">
        <f t="shared" si="147"/>
        <v>1215241.4246237003</v>
      </c>
      <c r="BK28" s="287">
        <f t="shared" si="147"/>
        <v>1194966.9119129018</v>
      </c>
      <c r="BL28" s="287">
        <f t="shared" si="147"/>
        <v>1174546.2742339193</v>
      </c>
      <c r="BM28" s="287">
        <f t="shared" si="147"/>
        <v>1153978.4584168629</v>
      </c>
      <c r="BN28" s="287">
        <f t="shared" si="147"/>
        <v>1133262.4037013061</v>
      </c>
      <c r="BO28" s="287">
        <f t="shared" si="147"/>
        <v>1112397.0416815795</v>
      </c>
      <c r="BP28" s="287">
        <f t="shared" si="147"/>
        <v>1091381.2962516686</v>
      </c>
      <c r="BQ28" s="287">
        <f t="shared" si="147"/>
        <v>1070214.0835497146</v>
      </c>
      <c r="BR28" s="287">
        <f t="shared" ref="BR28:EC28" si="148">IF($C$24*12&gt;=BR27,BQ28-BR29,"")</f>
        <v>1048894.3119021163</v>
      </c>
      <c r="BS28" s="287">
        <f t="shared" si="148"/>
        <v>1027420.8817672274</v>
      </c>
      <c r="BT28" s="287">
        <f t="shared" si="148"/>
        <v>1005792.6856786499</v>
      </c>
      <c r="BU28" s="287">
        <f t="shared" si="148"/>
        <v>984008.60818811727</v>
      </c>
      <c r="BV28" s="287">
        <f t="shared" si="148"/>
        <v>962067.52580796659</v>
      </c>
      <c r="BW28" s="287">
        <f t="shared" si="148"/>
        <v>939968.30695319618</v>
      </c>
      <c r="BX28" s="287">
        <f t="shared" si="148"/>
        <v>917709.81188310531</v>
      </c>
      <c r="BY28" s="287">
        <f t="shared" si="148"/>
        <v>895290.89264251362</v>
      </c>
      <c r="BZ28" s="287">
        <f t="shared" si="148"/>
        <v>872710.39300255664</v>
      </c>
      <c r="CA28" s="287">
        <f t="shared" si="148"/>
        <v>849967.14840105455</v>
      </c>
      <c r="CB28" s="287">
        <f t="shared" si="148"/>
        <v>827059.98588245152</v>
      </c>
      <c r="CC28" s="287">
        <f t="shared" si="148"/>
        <v>803987.72403732163</v>
      </c>
      <c r="CD28" s="287">
        <f t="shared" si="148"/>
        <v>780749.17294143932</v>
      </c>
      <c r="CE28" s="287">
        <f t="shared" si="148"/>
        <v>757343.13409441046</v>
      </c>
      <c r="CF28" s="287">
        <f t="shared" si="148"/>
        <v>733768.40035786096</v>
      </c>
      <c r="CG28" s="287">
        <f t="shared" si="148"/>
        <v>710023.75589318038</v>
      </c>
      <c r="CH28" s="287">
        <f t="shared" si="148"/>
        <v>686107.97609881603</v>
      </c>
      <c r="CI28" s="287">
        <f t="shared" si="148"/>
        <v>662019.82754711621</v>
      </c>
      <c r="CJ28" s="287">
        <f t="shared" si="148"/>
        <v>637758.06792071718</v>
      </c>
      <c r="CK28" s="287">
        <f t="shared" si="148"/>
        <v>613321.44594847225</v>
      </c>
      <c r="CL28" s="287">
        <f t="shared" si="148"/>
        <v>588708.70134091913</v>
      </c>
      <c r="CM28" s="287">
        <f t="shared" si="148"/>
        <v>563918.5647252819</v>
      </c>
      <c r="CN28" s="287">
        <f t="shared" si="148"/>
        <v>538949.75758000463</v>
      </c>
      <c r="CO28" s="287">
        <f t="shared" si="148"/>
        <v>513800.99216881307</v>
      </c>
      <c r="CP28" s="287">
        <f t="shared" si="148"/>
        <v>488470.97147430136</v>
      </c>
      <c r="CQ28" s="287">
        <f t="shared" si="148"/>
        <v>462958.38913103985</v>
      </c>
      <c r="CR28" s="287">
        <f t="shared" si="148"/>
        <v>437261.92935820087</v>
      </c>
      <c r="CS28" s="287">
        <f t="shared" si="148"/>
        <v>411380.26689169899</v>
      </c>
      <c r="CT28" s="287">
        <f t="shared" si="148"/>
        <v>385312.06691584189</v>
      </c>
      <c r="CU28" s="287">
        <f t="shared" si="148"/>
        <v>359055.98499448906</v>
      </c>
      <c r="CV28" s="287">
        <f t="shared" si="148"/>
        <v>332610.66700171412</v>
      </c>
      <c r="CW28" s="287">
        <f t="shared" si="148"/>
        <v>305974.74905196717</v>
      </c>
      <c r="CX28" s="287">
        <f t="shared" si="148"/>
        <v>279146.85742973431</v>
      </c>
      <c r="CY28" s="287">
        <f t="shared" si="148"/>
        <v>252125.60851868975</v>
      </c>
      <c r="CZ28" s="287">
        <f t="shared" si="148"/>
        <v>224909.60873033747</v>
      </c>
      <c r="DA28" s="287">
        <f t="shared" si="148"/>
        <v>197497.45443213862</v>
      </c>
      <c r="DB28" s="287">
        <f t="shared" si="148"/>
        <v>169887.73187512084</v>
      </c>
      <c r="DC28" s="287">
        <f t="shared" si="148"/>
        <v>142079.01712096579</v>
      </c>
      <c r="DD28" s="287">
        <f t="shared" si="148"/>
        <v>114069.87596857132</v>
      </c>
      <c r="DE28" s="287">
        <f t="shared" si="148"/>
        <v>85858.863880084231</v>
      </c>
      <c r="DF28" s="287">
        <f t="shared" si="148"/>
        <v>57444.525906399984</v>
      </c>
      <c r="DG28" s="287">
        <f t="shared" si="148"/>
        <v>28825.396612125413</v>
      </c>
      <c r="DH28" s="287">
        <f t="shared" si="148"/>
        <v>6.8394001573324203E-10</v>
      </c>
      <c r="DI28" s="287" t="str">
        <f t="shared" si="148"/>
        <v/>
      </c>
      <c r="DJ28" s="287" t="str">
        <f t="shared" si="148"/>
        <v/>
      </c>
      <c r="DK28" s="287" t="str">
        <f t="shared" si="148"/>
        <v/>
      </c>
      <c r="DL28" s="287" t="str">
        <f t="shared" si="148"/>
        <v/>
      </c>
      <c r="DM28" s="287" t="str">
        <f t="shared" si="148"/>
        <v/>
      </c>
      <c r="DN28" s="287" t="str">
        <f t="shared" si="148"/>
        <v/>
      </c>
      <c r="DO28" s="287" t="str">
        <f t="shared" si="148"/>
        <v/>
      </c>
      <c r="DP28" s="287" t="str">
        <f t="shared" si="148"/>
        <v/>
      </c>
      <c r="DQ28" s="287" t="str">
        <f t="shared" si="148"/>
        <v/>
      </c>
      <c r="DR28" s="287" t="str">
        <f t="shared" si="148"/>
        <v/>
      </c>
      <c r="DS28" s="287" t="str">
        <f t="shared" si="148"/>
        <v/>
      </c>
      <c r="DT28" s="287" t="str">
        <f t="shared" si="148"/>
        <v/>
      </c>
      <c r="DU28" s="287" t="str">
        <f t="shared" si="148"/>
        <v/>
      </c>
      <c r="DV28" s="287" t="str">
        <f t="shared" si="148"/>
        <v/>
      </c>
      <c r="DW28" s="287" t="str">
        <f t="shared" si="148"/>
        <v/>
      </c>
      <c r="DX28" s="287" t="str">
        <f t="shared" si="148"/>
        <v/>
      </c>
      <c r="DY28" s="287" t="str">
        <f t="shared" si="148"/>
        <v/>
      </c>
      <c r="DZ28" s="287" t="str">
        <f t="shared" si="148"/>
        <v/>
      </c>
      <c r="EA28" s="287" t="str">
        <f t="shared" si="148"/>
        <v/>
      </c>
      <c r="EB28" s="287" t="str">
        <f t="shared" si="148"/>
        <v/>
      </c>
      <c r="EC28" s="287" t="str">
        <f t="shared" si="148"/>
        <v/>
      </c>
      <c r="ED28" s="287" t="str">
        <f t="shared" ref="ED28:FZ28" si="149">IF($C$24*12&gt;=ED27,EC28-ED29,"")</f>
        <v/>
      </c>
      <c r="EE28" s="287" t="str">
        <f t="shared" si="149"/>
        <v/>
      </c>
      <c r="EF28" s="287" t="str">
        <f t="shared" si="149"/>
        <v/>
      </c>
      <c r="EG28" s="287" t="str">
        <f t="shared" si="149"/>
        <v/>
      </c>
      <c r="EH28" s="287" t="str">
        <f t="shared" si="149"/>
        <v/>
      </c>
      <c r="EI28" s="287" t="str">
        <f t="shared" si="149"/>
        <v/>
      </c>
      <c r="EJ28" s="287" t="str">
        <f t="shared" si="149"/>
        <v/>
      </c>
      <c r="EK28" s="287" t="str">
        <f t="shared" si="149"/>
        <v/>
      </c>
      <c r="EL28" s="287" t="str">
        <f t="shared" si="149"/>
        <v/>
      </c>
      <c r="EM28" s="287" t="str">
        <f t="shared" si="149"/>
        <v/>
      </c>
      <c r="EN28" s="287" t="str">
        <f t="shared" si="149"/>
        <v/>
      </c>
      <c r="EO28" s="287" t="str">
        <f t="shared" si="149"/>
        <v/>
      </c>
      <c r="EP28" s="287" t="str">
        <f t="shared" si="149"/>
        <v/>
      </c>
      <c r="EQ28" s="287" t="str">
        <f t="shared" si="149"/>
        <v/>
      </c>
      <c r="ER28" s="287" t="str">
        <f t="shared" si="149"/>
        <v/>
      </c>
      <c r="ES28" s="287" t="str">
        <f t="shared" si="149"/>
        <v/>
      </c>
      <c r="ET28" s="287" t="str">
        <f t="shared" si="149"/>
        <v/>
      </c>
      <c r="EU28" s="287" t="str">
        <f t="shared" si="149"/>
        <v/>
      </c>
      <c r="EV28" s="287" t="str">
        <f t="shared" si="149"/>
        <v/>
      </c>
      <c r="EW28" s="287" t="str">
        <f t="shared" si="149"/>
        <v/>
      </c>
      <c r="EX28" s="287" t="str">
        <f t="shared" si="149"/>
        <v/>
      </c>
      <c r="EY28" s="287" t="str">
        <f t="shared" si="149"/>
        <v/>
      </c>
      <c r="EZ28" s="287" t="str">
        <f t="shared" si="149"/>
        <v/>
      </c>
      <c r="FA28" s="287" t="str">
        <f t="shared" si="149"/>
        <v/>
      </c>
      <c r="FB28" s="287" t="str">
        <f t="shared" si="149"/>
        <v/>
      </c>
      <c r="FC28" s="287" t="str">
        <f t="shared" si="149"/>
        <v/>
      </c>
      <c r="FD28" s="287" t="str">
        <f t="shared" si="149"/>
        <v/>
      </c>
      <c r="FE28" s="287" t="str">
        <f t="shared" si="149"/>
        <v/>
      </c>
      <c r="FF28" s="287" t="str">
        <f t="shared" si="149"/>
        <v/>
      </c>
      <c r="FG28" s="287" t="str">
        <f t="shared" si="149"/>
        <v/>
      </c>
      <c r="FH28" s="287" t="str">
        <f t="shared" si="149"/>
        <v/>
      </c>
      <c r="FI28" s="287" t="str">
        <f t="shared" si="149"/>
        <v/>
      </c>
      <c r="FJ28" s="287" t="str">
        <f t="shared" si="149"/>
        <v/>
      </c>
      <c r="FK28" s="287" t="str">
        <f t="shared" si="149"/>
        <v/>
      </c>
      <c r="FL28" s="287" t="str">
        <f t="shared" si="149"/>
        <v/>
      </c>
      <c r="FM28" s="287" t="str">
        <f t="shared" si="149"/>
        <v/>
      </c>
      <c r="FN28" s="287" t="str">
        <f t="shared" si="149"/>
        <v/>
      </c>
      <c r="FO28" s="287" t="str">
        <f t="shared" si="149"/>
        <v/>
      </c>
      <c r="FP28" s="287" t="str">
        <f t="shared" si="149"/>
        <v/>
      </c>
      <c r="FQ28" s="287" t="str">
        <f t="shared" si="149"/>
        <v/>
      </c>
      <c r="FR28" s="287" t="str">
        <f t="shared" si="149"/>
        <v/>
      </c>
      <c r="FS28" s="287" t="str">
        <f t="shared" si="149"/>
        <v/>
      </c>
      <c r="FT28" s="287" t="str">
        <f t="shared" si="149"/>
        <v/>
      </c>
      <c r="FU28" s="287" t="str">
        <f t="shared" si="149"/>
        <v/>
      </c>
      <c r="FV28" s="287" t="str">
        <f t="shared" si="149"/>
        <v/>
      </c>
      <c r="FW28" s="287" t="str">
        <f t="shared" si="149"/>
        <v/>
      </c>
      <c r="FX28" s="287" t="str">
        <f t="shared" si="149"/>
        <v/>
      </c>
      <c r="FY28" s="287" t="str">
        <f t="shared" si="149"/>
        <v/>
      </c>
      <c r="FZ28" s="287" t="str">
        <f t="shared" si="149"/>
        <v/>
      </c>
      <c r="GA28" s="284" t="s">
        <v>136</v>
      </c>
    </row>
    <row r="29" spans="1:183" ht="16" thickBot="1" x14ac:dyDescent="0.25">
      <c r="A29" s="275" t="s">
        <v>127</v>
      </c>
      <c r="B29" s="278"/>
      <c r="C29" s="281">
        <f t="shared" ref="C29:AH29" si="150">IF($C$24*12&gt;=C27,C31-C30,"0")</f>
        <v>13177.042152652739</v>
      </c>
      <c r="D29" s="281">
        <f t="shared" si="150"/>
        <v>13272.013355797268</v>
      </c>
      <c r="E29" s="281">
        <f t="shared" si="150"/>
        <v>13367.669047108582</v>
      </c>
      <c r="F29" s="281">
        <f t="shared" si="150"/>
        <v>13464.014159914204</v>
      </c>
      <c r="G29" s="281">
        <f t="shared" si="150"/>
        <v>13561.053663097749</v>
      </c>
      <c r="H29" s="281">
        <f t="shared" si="150"/>
        <v>13658.792561355174</v>
      </c>
      <c r="I29" s="281">
        <f t="shared" si="150"/>
        <v>13757.235895452905</v>
      </c>
      <c r="J29" s="281">
        <f t="shared" si="150"/>
        <v>13856.388742487796</v>
      </c>
      <c r="K29" s="281">
        <f t="shared" si="150"/>
        <v>13956.256216148982</v>
      </c>
      <c r="L29" s="281">
        <f t="shared" si="150"/>
        <v>14056.843466981612</v>
      </c>
      <c r="M29" s="281">
        <f t="shared" si="150"/>
        <v>14158.155682652472</v>
      </c>
      <c r="N29" s="281">
        <f t="shared" si="150"/>
        <v>14260.198088217547</v>
      </c>
      <c r="O29" s="281">
        <f t="shared" si="150"/>
        <v>14362.975946391485</v>
      </c>
      <c r="P29" s="281">
        <f t="shared" si="150"/>
        <v>14466.494557819024</v>
      </c>
      <c r="Q29" s="281">
        <f t="shared" si="150"/>
        <v>14570.759261348358</v>
      </c>
      <c r="R29" s="281">
        <f t="shared" si="150"/>
        <v>14675.775434306488</v>
      </c>
      <c r="S29" s="281">
        <f t="shared" si="150"/>
        <v>14781.548492776552</v>
      </c>
      <c r="T29" s="281">
        <f t="shared" si="150"/>
        <v>14888.083891877146</v>
      </c>
      <c r="U29" s="281">
        <f t="shared" si="150"/>
        <v>14995.387126043672</v>
      </c>
      <c r="V29" s="281">
        <f t="shared" si="150"/>
        <v>15103.463729311703</v>
      </c>
      <c r="W29" s="281">
        <f t="shared" si="150"/>
        <v>15212.319275602396</v>
      </c>
      <c r="X29" s="281">
        <f t="shared" si="150"/>
        <v>15321.959379009963</v>
      </c>
      <c r="Y29" s="281">
        <f t="shared" si="150"/>
        <v>15432.3896940912</v>
      </c>
      <c r="Z29" s="281">
        <f t="shared" si="150"/>
        <v>15543.61591615713</v>
      </c>
      <c r="AA29" s="281">
        <f t="shared" si="150"/>
        <v>15655.643781566723</v>
      </c>
      <c r="AB29" s="281">
        <f t="shared" si="150"/>
        <v>15768.479068022742</v>
      </c>
      <c r="AC29" s="281">
        <f t="shared" si="150"/>
        <v>15882.127594869715</v>
      </c>
      <c r="AD29" s="281">
        <f t="shared" si="150"/>
        <v>15996.595223394077</v>
      </c>
      <c r="AE29" s="281">
        <f t="shared" si="150"/>
        <v>16111.887857126447</v>
      </c>
      <c r="AF29" s="281">
        <f t="shared" si="150"/>
        <v>16228.011442146095</v>
      </c>
      <c r="AG29" s="281">
        <f t="shared" si="150"/>
        <v>16344.971967387608</v>
      </c>
      <c r="AH29" s="281">
        <f t="shared" si="150"/>
        <v>16462.775464949762</v>
      </c>
      <c r="AI29" s="281">
        <f t="shared" ref="AI29:BJ29" si="151">IF($C$24*12&gt;=AI27,AI31-AI30,"0")</f>
        <v>16581.428010406617</v>
      </c>
      <c r="AJ29" s="281">
        <f t="shared" si="151"/>
        <v>16700.935723120863</v>
      </c>
      <c r="AK29" s="281">
        <f t="shared" si="151"/>
        <v>16821.304766559413</v>
      </c>
      <c r="AL29" s="281">
        <f t="shared" si="151"/>
        <v>16942.541348611281</v>
      </c>
      <c r="AM29" s="281">
        <f t="shared" si="151"/>
        <v>17064.651721907736</v>
      </c>
      <c r="AN29" s="281">
        <f t="shared" si="151"/>
        <v>17187.642184144795</v>
      </c>
      <c r="AO29" s="281">
        <f t="shared" si="151"/>
        <v>17311.519078407997</v>
      </c>
      <c r="AP29" s="281">
        <f t="shared" si="151"/>
        <v>17436.288793499552</v>
      </c>
      <c r="AQ29" s="281">
        <f t="shared" si="151"/>
        <v>17561.957764267834</v>
      </c>
      <c r="AR29" s="281">
        <f t="shared" si="151"/>
        <v>17688.532471939252</v>
      </c>
      <c r="AS29" s="281">
        <f t="shared" si="151"/>
        <v>17816.019444452497</v>
      </c>
      <c r="AT29" s="281">
        <f t="shared" si="151"/>
        <v>17944.425256795246</v>
      </c>
      <c r="AU29" s="281">
        <f t="shared" si="151"/>
        <v>18073.756531343221</v>
      </c>
      <c r="AV29" s="281">
        <f t="shared" si="151"/>
        <v>18204.019938201749</v>
      </c>
      <c r="AW29" s="281">
        <f t="shared" si="151"/>
        <v>18335.222195549766</v>
      </c>
      <c r="AX29" s="281">
        <f t="shared" si="151"/>
        <v>18467.3700699863</v>
      </c>
      <c r="AY29" s="281">
        <f t="shared" si="151"/>
        <v>18600.470376879435</v>
      </c>
      <c r="AZ29" s="281">
        <f t="shared" si="151"/>
        <v>18734.529980717831</v>
      </c>
      <c r="BA29" s="281">
        <f t="shared" si="151"/>
        <v>18869.555795464723</v>
      </c>
      <c r="BB29" s="281">
        <f t="shared" si="151"/>
        <v>19005.554784914515</v>
      </c>
      <c r="BC29" s="281">
        <f t="shared" si="151"/>
        <v>19142.533963051945</v>
      </c>
      <c r="BD29" s="281">
        <f t="shared" si="151"/>
        <v>19280.500394413786</v>
      </c>
      <c r="BE29" s="281">
        <f t="shared" si="151"/>
        <v>19419.46119445323</v>
      </c>
      <c r="BF29" s="281">
        <f t="shared" si="151"/>
        <v>19559.423529906824</v>
      </c>
      <c r="BG29" s="281">
        <f t="shared" si="151"/>
        <v>19700.394619164115</v>
      </c>
      <c r="BH29" s="281">
        <f t="shared" si="151"/>
        <v>19842.381732639911</v>
      </c>
      <c r="BI29" s="281">
        <f t="shared" si="151"/>
        <v>19985.392193149251</v>
      </c>
      <c r="BJ29" s="281">
        <f t="shared" si="151"/>
        <v>20129.433376285073</v>
      </c>
      <c r="BK29" s="281">
        <f t="shared" ref="BK29:BP29" si="152">IF($C$24*12&gt;=BK27,BK31-BK30,"0")</f>
        <v>20274.51271079859</v>
      </c>
      <c r="BL29" s="281">
        <f t="shared" si="152"/>
        <v>20420.637678982443</v>
      </c>
      <c r="BM29" s="281">
        <f t="shared" si="152"/>
        <v>20567.815817056551</v>
      </c>
      <c r="BN29" s="281">
        <f t="shared" si="152"/>
        <v>20716.054715556827</v>
      </c>
      <c r="BO29" s="281">
        <f t="shared" si="152"/>
        <v>20865.362019726625</v>
      </c>
      <c r="BP29" s="281">
        <f t="shared" si="152"/>
        <v>21015.745429911032</v>
      </c>
      <c r="BQ29" s="281">
        <f t="shared" ref="BQ29:EA29" si="153">IF($C$24*12&gt;=BQ27,BQ31-BQ30,"0")</f>
        <v>21167.212701954024</v>
      </c>
      <c r="BR29" s="281">
        <f t="shared" si="153"/>
        <v>21319.771647598442</v>
      </c>
      <c r="BS29" s="281">
        <f t="shared" si="153"/>
        <v>21473.430134888888</v>
      </c>
      <c r="BT29" s="281">
        <f t="shared" si="153"/>
        <v>21628.196088577504</v>
      </c>
      <c r="BU29" s="281">
        <f t="shared" si="153"/>
        <v>21784.077490532687</v>
      </c>
      <c r="BV29" s="281">
        <f t="shared" si="153"/>
        <v>21941.082380150732</v>
      </c>
      <c r="BW29" s="281">
        <f t="shared" si="153"/>
        <v>22099.218854770468</v>
      </c>
      <c r="BX29" s="281">
        <f t="shared" si="153"/>
        <v>22258.495070090863</v>
      </c>
      <c r="BY29" s="281">
        <f t="shared" si="153"/>
        <v>22418.919240591644</v>
      </c>
      <c r="BZ29" s="281">
        <f t="shared" si="153"/>
        <v>22580.499639956946</v>
      </c>
      <c r="CA29" s="281">
        <f t="shared" si="153"/>
        <v>22743.244601502025</v>
      </c>
      <c r="CB29" s="281">
        <f t="shared" si="153"/>
        <v>22907.162518603029</v>
      </c>
      <c r="CC29" s="281">
        <f t="shared" si="153"/>
        <v>23072.261845129891</v>
      </c>
      <c r="CD29" s="281">
        <f t="shared" si="153"/>
        <v>23238.551095882307</v>
      </c>
      <c r="CE29" s="281">
        <f t="shared" si="153"/>
        <v>23406.038847028896</v>
      </c>
      <c r="CF29" s="281">
        <f t="shared" si="153"/>
        <v>23574.733736549486</v>
      </c>
      <c r="CG29" s="281">
        <f t="shared" si="153"/>
        <v>23744.644464680634</v>
      </c>
      <c r="CH29" s="281">
        <f t="shared" si="153"/>
        <v>23915.779794364302</v>
      </c>
      <c r="CI29" s="281">
        <f t="shared" si="153"/>
        <v>24088.148551699818</v>
      </c>
      <c r="CJ29" s="281">
        <f t="shared" si="153"/>
        <v>24261.759626399049</v>
      </c>
      <c r="CK29" s="281">
        <f t="shared" si="153"/>
        <v>24436.621972244899</v>
      </c>
      <c r="CL29" s="281">
        <f t="shared" si="153"/>
        <v>24612.744607553079</v>
      </c>
      <c r="CM29" s="281">
        <f t="shared" si="153"/>
        <v>24790.136615637213</v>
      </c>
      <c r="CN29" s="281">
        <f t="shared" si="153"/>
        <v>24968.807145277311</v>
      </c>
      <c r="CO29" s="281">
        <f t="shared" si="153"/>
        <v>25148.765411191587</v>
      </c>
      <c r="CP29" s="281">
        <f t="shared" si="153"/>
        <v>25330.020694511724</v>
      </c>
      <c r="CQ29" s="281">
        <f t="shared" si="153"/>
        <v>25512.582343261503</v>
      </c>
      <c r="CR29" s="281">
        <f t="shared" si="153"/>
        <v>25696.459772838949</v>
      </c>
      <c r="CS29" s="281">
        <f t="shared" si="153"/>
        <v>25881.662466501901</v>
      </c>
      <c r="CT29" s="281">
        <f t="shared" si="153"/>
        <v>26068.1999758571</v>
      </c>
      <c r="CU29" s="281">
        <f t="shared" si="153"/>
        <v>26256.081921352808</v>
      </c>
      <c r="CV29" s="281">
        <f t="shared" si="153"/>
        <v>26445.31799277497</v>
      </c>
      <c r="CW29" s="281">
        <f t="shared" si="153"/>
        <v>26635.917949746949</v>
      </c>
      <c r="CX29" s="281">
        <f t="shared" si="153"/>
        <v>26827.891622232863</v>
      </c>
      <c r="CY29" s="281">
        <f t="shared" si="153"/>
        <v>27021.248911044571</v>
      </c>
      <c r="CZ29" s="281">
        <f t="shared" si="153"/>
        <v>27215.999788352277</v>
      </c>
      <c r="DA29" s="281">
        <f t="shared" si="153"/>
        <v>27412.154298198839</v>
      </c>
      <c r="DB29" s="281">
        <f t="shared" si="153"/>
        <v>27609.722557017787</v>
      </c>
      <c r="DC29" s="281">
        <f t="shared" si="153"/>
        <v>27808.714754155044</v>
      </c>
      <c r="DD29" s="281">
        <f t="shared" si="153"/>
        <v>28009.141152394463</v>
      </c>
      <c r="DE29" s="281">
        <f t="shared" si="153"/>
        <v>28211.012088487081</v>
      </c>
      <c r="DF29" s="281">
        <f t="shared" si="153"/>
        <v>28414.337973684247</v>
      </c>
      <c r="DG29" s="281">
        <f t="shared" si="153"/>
        <v>28619.129294274571</v>
      </c>
      <c r="DH29" s="281">
        <f t="shared" si="153"/>
        <v>28825.396612124729</v>
      </c>
      <c r="DI29" s="281" t="str">
        <f t="shared" si="153"/>
        <v>0</v>
      </c>
      <c r="DJ29" s="281" t="str">
        <f t="shared" si="153"/>
        <v>0</v>
      </c>
      <c r="DK29" s="281" t="str">
        <f t="shared" si="153"/>
        <v>0</v>
      </c>
      <c r="DL29" s="281" t="str">
        <f t="shared" si="153"/>
        <v>0</v>
      </c>
      <c r="DM29" s="281" t="str">
        <f t="shared" si="153"/>
        <v>0</v>
      </c>
      <c r="DN29" s="281" t="str">
        <f t="shared" si="153"/>
        <v>0</v>
      </c>
      <c r="DO29" s="281" t="str">
        <f t="shared" si="153"/>
        <v>0</v>
      </c>
      <c r="DP29" s="281" t="str">
        <f t="shared" si="153"/>
        <v>0</v>
      </c>
      <c r="DQ29" s="281" t="str">
        <f t="shared" si="153"/>
        <v>0</v>
      </c>
      <c r="DR29" s="281" t="str">
        <f t="shared" si="153"/>
        <v>0</v>
      </c>
      <c r="DS29" s="281" t="str">
        <f t="shared" si="153"/>
        <v>0</v>
      </c>
      <c r="DT29" s="281" t="str">
        <f t="shared" si="153"/>
        <v>0</v>
      </c>
      <c r="DU29" s="281" t="str">
        <f t="shared" si="153"/>
        <v>0</v>
      </c>
      <c r="DV29" s="281" t="str">
        <f t="shared" si="153"/>
        <v>0</v>
      </c>
      <c r="DW29" s="281" t="str">
        <f t="shared" si="153"/>
        <v>0</v>
      </c>
      <c r="DX29" s="281" t="str">
        <f t="shared" si="153"/>
        <v>0</v>
      </c>
      <c r="DY29" s="281" t="str">
        <f t="shared" si="153"/>
        <v>0</v>
      </c>
      <c r="DZ29" s="281" t="str">
        <f t="shared" si="153"/>
        <v>0</v>
      </c>
      <c r="EA29" s="281" t="str">
        <f t="shared" si="153"/>
        <v>0</v>
      </c>
      <c r="EB29" s="281" t="str">
        <f t="shared" ref="EB29:FZ29" si="154">IF($C$24*12&gt;=EB27,EB31-EB30,"0")</f>
        <v>0</v>
      </c>
      <c r="EC29" s="281" t="str">
        <f t="shared" si="154"/>
        <v>0</v>
      </c>
      <c r="ED29" s="281" t="str">
        <f t="shared" si="154"/>
        <v>0</v>
      </c>
      <c r="EE29" s="281" t="str">
        <f t="shared" si="154"/>
        <v>0</v>
      </c>
      <c r="EF29" s="281" t="str">
        <f t="shared" si="154"/>
        <v>0</v>
      </c>
      <c r="EG29" s="281" t="str">
        <f t="shared" si="154"/>
        <v>0</v>
      </c>
      <c r="EH29" s="281" t="str">
        <f t="shared" si="154"/>
        <v>0</v>
      </c>
      <c r="EI29" s="281" t="str">
        <f t="shared" si="154"/>
        <v>0</v>
      </c>
      <c r="EJ29" s="281" t="str">
        <f t="shared" si="154"/>
        <v>0</v>
      </c>
      <c r="EK29" s="281" t="str">
        <f t="shared" si="154"/>
        <v>0</v>
      </c>
      <c r="EL29" s="281" t="str">
        <f t="shared" si="154"/>
        <v>0</v>
      </c>
      <c r="EM29" s="281" t="str">
        <f t="shared" si="154"/>
        <v>0</v>
      </c>
      <c r="EN29" s="281" t="str">
        <f t="shared" si="154"/>
        <v>0</v>
      </c>
      <c r="EO29" s="281" t="str">
        <f t="shared" si="154"/>
        <v>0</v>
      </c>
      <c r="EP29" s="281" t="str">
        <f t="shared" si="154"/>
        <v>0</v>
      </c>
      <c r="EQ29" s="281" t="str">
        <f t="shared" si="154"/>
        <v>0</v>
      </c>
      <c r="ER29" s="281" t="str">
        <f t="shared" si="154"/>
        <v>0</v>
      </c>
      <c r="ES29" s="281" t="str">
        <f t="shared" si="154"/>
        <v>0</v>
      </c>
      <c r="ET29" s="281" t="str">
        <f t="shared" si="154"/>
        <v>0</v>
      </c>
      <c r="EU29" s="281" t="str">
        <f t="shared" si="154"/>
        <v>0</v>
      </c>
      <c r="EV29" s="281" t="str">
        <f t="shared" si="154"/>
        <v>0</v>
      </c>
      <c r="EW29" s="281" t="str">
        <f t="shared" si="154"/>
        <v>0</v>
      </c>
      <c r="EX29" s="281" t="str">
        <f t="shared" si="154"/>
        <v>0</v>
      </c>
      <c r="EY29" s="281" t="str">
        <f t="shared" si="154"/>
        <v>0</v>
      </c>
      <c r="EZ29" s="281" t="str">
        <f t="shared" si="154"/>
        <v>0</v>
      </c>
      <c r="FA29" s="281" t="str">
        <f t="shared" si="154"/>
        <v>0</v>
      </c>
      <c r="FB29" s="281" t="str">
        <f t="shared" si="154"/>
        <v>0</v>
      </c>
      <c r="FC29" s="281" t="str">
        <f t="shared" si="154"/>
        <v>0</v>
      </c>
      <c r="FD29" s="281" t="str">
        <f t="shared" si="154"/>
        <v>0</v>
      </c>
      <c r="FE29" s="281" t="str">
        <f t="shared" si="154"/>
        <v>0</v>
      </c>
      <c r="FF29" s="281" t="str">
        <f t="shared" si="154"/>
        <v>0</v>
      </c>
      <c r="FG29" s="281" t="str">
        <f t="shared" si="154"/>
        <v>0</v>
      </c>
      <c r="FH29" s="281" t="str">
        <f t="shared" si="154"/>
        <v>0</v>
      </c>
      <c r="FI29" s="281" t="str">
        <f t="shared" si="154"/>
        <v>0</v>
      </c>
      <c r="FJ29" s="281" t="str">
        <f t="shared" si="154"/>
        <v>0</v>
      </c>
      <c r="FK29" s="281" t="str">
        <f t="shared" si="154"/>
        <v>0</v>
      </c>
      <c r="FL29" s="281" t="str">
        <f t="shared" si="154"/>
        <v>0</v>
      </c>
      <c r="FM29" s="281" t="str">
        <f t="shared" si="154"/>
        <v>0</v>
      </c>
      <c r="FN29" s="281" t="str">
        <f t="shared" si="154"/>
        <v>0</v>
      </c>
      <c r="FO29" s="281" t="str">
        <f t="shared" si="154"/>
        <v>0</v>
      </c>
      <c r="FP29" s="281" t="str">
        <f t="shared" si="154"/>
        <v>0</v>
      </c>
      <c r="FQ29" s="281" t="str">
        <f t="shared" si="154"/>
        <v>0</v>
      </c>
      <c r="FR29" s="281" t="str">
        <f t="shared" si="154"/>
        <v>0</v>
      </c>
      <c r="FS29" s="281" t="str">
        <f t="shared" si="154"/>
        <v>0</v>
      </c>
      <c r="FT29" s="281" t="str">
        <f t="shared" si="154"/>
        <v>0</v>
      </c>
      <c r="FU29" s="281" t="str">
        <f t="shared" si="154"/>
        <v>0</v>
      </c>
      <c r="FV29" s="281" t="str">
        <f t="shared" si="154"/>
        <v>0</v>
      </c>
      <c r="FW29" s="281" t="str">
        <f t="shared" si="154"/>
        <v>0</v>
      </c>
      <c r="FX29" s="281" t="str">
        <f t="shared" si="154"/>
        <v>0</v>
      </c>
      <c r="FY29" s="281" t="str">
        <f t="shared" si="154"/>
        <v>0</v>
      </c>
      <c r="FZ29" s="281" t="str">
        <f t="shared" si="154"/>
        <v>0</v>
      </c>
      <c r="GA29" s="285">
        <f>SUM(C29:FZ29)</f>
        <v>2199999.5999999992</v>
      </c>
    </row>
    <row r="30" spans="1:183" ht="16" thickBot="1" x14ac:dyDescent="0.25">
      <c r="A30" s="275" t="s">
        <v>128</v>
      </c>
      <c r="B30" s="278"/>
      <c r="C30" s="281">
        <f t="shared" ref="C30:AH30" si="155">IF($C$24*12&gt;=C27,B28*$C$23,"0")</f>
        <v>15856.108412571448</v>
      </c>
      <c r="D30" s="281">
        <f t="shared" si="155"/>
        <v>15761.137209426919</v>
      </c>
      <c r="E30" s="281">
        <f t="shared" si="155"/>
        <v>15665.481518115605</v>
      </c>
      <c r="F30" s="281">
        <f t="shared" si="155"/>
        <v>15569.136405309982</v>
      </c>
      <c r="G30" s="281">
        <f t="shared" si="155"/>
        <v>15472.096902126437</v>
      </c>
      <c r="H30" s="281">
        <f t="shared" si="155"/>
        <v>15374.358003869012</v>
      </c>
      <c r="I30" s="281">
        <f t="shared" si="155"/>
        <v>15275.914669771282</v>
      </c>
      <c r="J30" s="281">
        <f t="shared" si="155"/>
        <v>15176.761822736391</v>
      </c>
      <c r="K30" s="281">
        <f t="shared" si="155"/>
        <v>15076.894349075204</v>
      </c>
      <c r="L30" s="281">
        <f t="shared" si="155"/>
        <v>14976.307098242574</v>
      </c>
      <c r="M30" s="281">
        <f t="shared" si="155"/>
        <v>14874.994882571715</v>
      </c>
      <c r="N30" s="281">
        <f t="shared" si="155"/>
        <v>14772.95247700664</v>
      </c>
      <c r="O30" s="281">
        <f t="shared" si="155"/>
        <v>14670.174618832702</v>
      </c>
      <c r="P30" s="281">
        <f t="shared" si="155"/>
        <v>14566.656007405163</v>
      </c>
      <c r="Q30" s="281">
        <f t="shared" si="155"/>
        <v>14462.391303875829</v>
      </c>
      <c r="R30" s="281">
        <f t="shared" si="155"/>
        <v>14357.375130917699</v>
      </c>
      <c r="S30" s="281">
        <f t="shared" si="155"/>
        <v>14251.602072447635</v>
      </c>
      <c r="T30" s="281">
        <f t="shared" si="155"/>
        <v>14145.066673347041</v>
      </c>
      <c r="U30" s="281">
        <f t="shared" si="155"/>
        <v>14037.763439180515</v>
      </c>
      <c r="V30" s="281">
        <f t="shared" si="155"/>
        <v>13929.686835912484</v>
      </c>
      <c r="W30" s="281">
        <f t="shared" si="155"/>
        <v>13820.83128962179</v>
      </c>
      <c r="X30" s="281">
        <f t="shared" si="155"/>
        <v>13711.191186214224</v>
      </c>
      <c r="Y30" s="281">
        <f t="shared" si="155"/>
        <v>13600.760871132987</v>
      </c>
      <c r="Z30" s="281">
        <f t="shared" si="155"/>
        <v>13489.534649067056</v>
      </c>
      <c r="AA30" s="281">
        <f t="shared" si="155"/>
        <v>13377.506783657464</v>
      </c>
      <c r="AB30" s="281">
        <f t="shared" si="155"/>
        <v>13264.671497201445</v>
      </c>
      <c r="AC30" s="281">
        <f t="shared" si="155"/>
        <v>13151.022970354472</v>
      </c>
      <c r="AD30" s="281">
        <f t="shared" si="155"/>
        <v>13036.55534183011</v>
      </c>
      <c r="AE30" s="281">
        <f t="shared" si="155"/>
        <v>12921.26270809774</v>
      </c>
      <c r="AF30" s="281">
        <f t="shared" si="155"/>
        <v>12805.139123078092</v>
      </c>
      <c r="AG30" s="281">
        <f t="shared" si="155"/>
        <v>12688.178597836579</v>
      </c>
      <c r="AH30" s="281">
        <f t="shared" si="155"/>
        <v>12570.375100274425</v>
      </c>
      <c r="AI30" s="281">
        <f t="shared" ref="AI30:BJ30" si="156">IF($C$24*12&gt;=AI27,AH28*$C$23,"0")</f>
        <v>12451.72255481757</v>
      </c>
      <c r="AJ30" s="281">
        <f t="shared" si="156"/>
        <v>12332.214842103323</v>
      </c>
      <c r="AK30" s="281">
        <f t="shared" si="156"/>
        <v>12211.845798664774</v>
      </c>
      <c r="AL30" s="281">
        <f t="shared" si="156"/>
        <v>12090.609216612907</v>
      </c>
      <c r="AM30" s="281">
        <f t="shared" si="156"/>
        <v>11968.498843316453</v>
      </c>
      <c r="AN30" s="281">
        <f t="shared" si="156"/>
        <v>11845.508381079393</v>
      </c>
      <c r="AO30" s="281">
        <f t="shared" si="156"/>
        <v>11721.631486816192</v>
      </c>
      <c r="AP30" s="281">
        <f t="shared" si="156"/>
        <v>11596.861771724636</v>
      </c>
      <c r="AQ30" s="281">
        <f t="shared" si="156"/>
        <v>11471.192800956354</v>
      </c>
      <c r="AR30" s="281">
        <f t="shared" si="156"/>
        <v>11344.618093284937</v>
      </c>
      <c r="AS30" s="281">
        <f t="shared" si="156"/>
        <v>11217.131120771688</v>
      </c>
      <c r="AT30" s="281">
        <f t="shared" si="156"/>
        <v>11088.72530842894</v>
      </c>
      <c r="AU30" s="281">
        <f t="shared" si="156"/>
        <v>10959.394033880968</v>
      </c>
      <c r="AV30" s="281">
        <f t="shared" si="156"/>
        <v>10829.130627022438</v>
      </c>
      <c r="AW30" s="281">
        <f t="shared" si="156"/>
        <v>10697.928369674421</v>
      </c>
      <c r="AX30" s="281">
        <f t="shared" si="156"/>
        <v>10565.780495237886</v>
      </c>
      <c r="AY30" s="281">
        <f t="shared" si="156"/>
        <v>10432.68018834475</v>
      </c>
      <c r="AZ30" s="281">
        <f t="shared" si="156"/>
        <v>10298.620584506356</v>
      </c>
      <c r="BA30" s="281">
        <f t="shared" si="156"/>
        <v>10163.594769759466</v>
      </c>
      <c r="BB30" s="281">
        <f t="shared" si="156"/>
        <v>10027.59578030967</v>
      </c>
      <c r="BC30" s="281">
        <f t="shared" si="156"/>
        <v>9890.616602172242</v>
      </c>
      <c r="BD30" s="281">
        <f t="shared" si="156"/>
        <v>9752.6501708103988</v>
      </c>
      <c r="BE30" s="281">
        <f t="shared" si="156"/>
        <v>9613.6893707709587</v>
      </c>
      <c r="BF30" s="281">
        <f t="shared" si="156"/>
        <v>9473.7270353173626</v>
      </c>
      <c r="BG30" s="281">
        <f t="shared" si="156"/>
        <v>9332.7559460600714</v>
      </c>
      <c r="BH30" s="281">
        <f t="shared" si="156"/>
        <v>9190.7688325842755</v>
      </c>
      <c r="BI30" s="281">
        <f t="shared" si="156"/>
        <v>9047.7583720749353</v>
      </c>
      <c r="BJ30" s="281">
        <f t="shared" si="156"/>
        <v>8903.7171889391138</v>
      </c>
      <c r="BK30" s="281">
        <f t="shared" ref="BK30:BP30" si="157">IF($C$24*12&gt;=BK27,BJ28*$C$23,"0")</f>
        <v>8758.6378544255949</v>
      </c>
      <c r="BL30" s="281">
        <f t="shared" si="157"/>
        <v>8612.5128862417459</v>
      </c>
      <c r="BM30" s="281">
        <f t="shared" si="157"/>
        <v>8465.3347481676356</v>
      </c>
      <c r="BN30" s="281">
        <f t="shared" si="157"/>
        <v>8317.0958496673593</v>
      </c>
      <c r="BO30" s="281">
        <f t="shared" si="157"/>
        <v>8167.7885454975631</v>
      </c>
      <c r="BP30" s="281">
        <f t="shared" si="157"/>
        <v>8017.4051353131545</v>
      </c>
      <c r="BQ30" s="281">
        <f t="shared" ref="BQ30:EA30" si="158">IF($C$24*12&gt;=BQ27,BP28*$C$23,"0")</f>
        <v>7865.9378632701637</v>
      </c>
      <c r="BR30" s="281">
        <f t="shared" si="158"/>
        <v>7713.3789176257451</v>
      </c>
      <c r="BS30" s="281">
        <f t="shared" si="158"/>
        <v>7559.7204303352992</v>
      </c>
      <c r="BT30" s="281">
        <f t="shared" si="158"/>
        <v>7404.9544766466825</v>
      </c>
      <c r="BU30" s="281">
        <f t="shared" si="158"/>
        <v>7249.0730746915006</v>
      </c>
      <c r="BV30" s="281">
        <f t="shared" si="158"/>
        <v>7092.0681850734554</v>
      </c>
      <c r="BW30" s="281">
        <f t="shared" si="158"/>
        <v>6933.9317104537195</v>
      </c>
      <c r="BX30" s="281">
        <f t="shared" si="158"/>
        <v>6774.6554951333237</v>
      </c>
      <c r="BY30" s="281">
        <f t="shared" si="158"/>
        <v>6614.2313246325439</v>
      </c>
      <c r="BZ30" s="281">
        <f t="shared" si="158"/>
        <v>6452.6509252672413</v>
      </c>
      <c r="CA30" s="281">
        <f t="shared" si="158"/>
        <v>6289.9059637221626</v>
      </c>
      <c r="CB30" s="281">
        <f t="shared" si="158"/>
        <v>6125.9880466211562</v>
      </c>
      <c r="CC30" s="281">
        <f t="shared" si="158"/>
        <v>5960.8887200942954</v>
      </c>
      <c r="CD30" s="281">
        <f t="shared" si="158"/>
        <v>5794.5994693418797</v>
      </c>
      <c r="CE30" s="281">
        <f t="shared" si="158"/>
        <v>5627.1117181952923</v>
      </c>
      <c r="CF30" s="281">
        <f t="shared" si="158"/>
        <v>5458.4168286746999</v>
      </c>
      <c r="CG30" s="281">
        <f t="shared" si="158"/>
        <v>5288.5061005435518</v>
      </c>
      <c r="CH30" s="281">
        <f t="shared" si="158"/>
        <v>5117.3707708598831</v>
      </c>
      <c r="CI30" s="281">
        <f t="shared" si="158"/>
        <v>4945.0020135243694</v>
      </c>
      <c r="CJ30" s="281">
        <f t="shared" si="158"/>
        <v>4771.3909388251377</v>
      </c>
      <c r="CK30" s="281">
        <f t="shared" si="158"/>
        <v>4596.5285929792881</v>
      </c>
      <c r="CL30" s="281">
        <f t="shared" si="158"/>
        <v>4420.4059576711088</v>
      </c>
      <c r="CM30" s="281">
        <f t="shared" si="158"/>
        <v>4243.0139495869726</v>
      </c>
      <c r="CN30" s="281">
        <f t="shared" si="158"/>
        <v>4064.3434199468757</v>
      </c>
      <c r="CO30" s="281">
        <f t="shared" si="158"/>
        <v>3884.3851540325982</v>
      </c>
      <c r="CP30" s="281">
        <f t="shared" si="158"/>
        <v>3703.1298707124643</v>
      </c>
      <c r="CQ30" s="281">
        <f t="shared" si="158"/>
        <v>3520.5682219626847</v>
      </c>
      <c r="CR30" s="281">
        <f t="shared" si="158"/>
        <v>3336.6907923852382</v>
      </c>
      <c r="CS30" s="281">
        <f t="shared" si="158"/>
        <v>3151.4880987222864</v>
      </c>
      <c r="CT30" s="281">
        <f t="shared" si="158"/>
        <v>2964.9505893670871</v>
      </c>
      <c r="CU30" s="281">
        <f t="shared" si="158"/>
        <v>2777.0686438713778</v>
      </c>
      <c r="CV30" s="281">
        <f t="shared" si="158"/>
        <v>2587.8325724492156</v>
      </c>
      <c r="CW30" s="281">
        <f t="shared" si="158"/>
        <v>2397.2326154772391</v>
      </c>
      <c r="CX30" s="281">
        <f t="shared" si="158"/>
        <v>2205.2589429913232</v>
      </c>
      <c r="CY30" s="281">
        <f t="shared" si="158"/>
        <v>2011.9016541796157</v>
      </c>
      <c r="CZ30" s="281">
        <f t="shared" si="158"/>
        <v>1817.1507768719105</v>
      </c>
      <c r="DA30" s="281">
        <f t="shared" si="158"/>
        <v>1620.9962670253469</v>
      </c>
      <c r="DB30" s="281">
        <f t="shared" si="158"/>
        <v>1423.4280082064013</v>
      </c>
      <c r="DC30" s="281">
        <f t="shared" si="158"/>
        <v>1224.4358110691412</v>
      </c>
      <c r="DD30" s="281">
        <f t="shared" si="158"/>
        <v>1024.0094128297244</v>
      </c>
      <c r="DE30" s="281">
        <f t="shared" si="158"/>
        <v>822.13847673710723</v>
      </c>
      <c r="DF30" s="281">
        <f t="shared" si="158"/>
        <v>618.8125915399396</v>
      </c>
      <c r="DG30" s="281">
        <f t="shared" si="158"/>
        <v>414.02127094961622</v>
      </c>
      <c r="DH30" s="281">
        <f t="shared" si="158"/>
        <v>207.75395309945978</v>
      </c>
      <c r="DI30" s="281" t="str">
        <f t="shared" si="158"/>
        <v>0</v>
      </c>
      <c r="DJ30" s="281" t="str">
        <f t="shared" si="158"/>
        <v>0</v>
      </c>
      <c r="DK30" s="281" t="str">
        <f t="shared" si="158"/>
        <v>0</v>
      </c>
      <c r="DL30" s="281" t="str">
        <f t="shared" si="158"/>
        <v>0</v>
      </c>
      <c r="DM30" s="281" t="str">
        <f t="shared" si="158"/>
        <v>0</v>
      </c>
      <c r="DN30" s="281" t="str">
        <f t="shared" si="158"/>
        <v>0</v>
      </c>
      <c r="DO30" s="281" t="str">
        <f t="shared" si="158"/>
        <v>0</v>
      </c>
      <c r="DP30" s="281" t="str">
        <f t="shared" si="158"/>
        <v>0</v>
      </c>
      <c r="DQ30" s="281" t="str">
        <f t="shared" si="158"/>
        <v>0</v>
      </c>
      <c r="DR30" s="281" t="str">
        <f t="shared" si="158"/>
        <v>0</v>
      </c>
      <c r="DS30" s="281" t="str">
        <f t="shared" si="158"/>
        <v>0</v>
      </c>
      <c r="DT30" s="281" t="str">
        <f t="shared" si="158"/>
        <v>0</v>
      </c>
      <c r="DU30" s="281" t="str">
        <f t="shared" si="158"/>
        <v>0</v>
      </c>
      <c r="DV30" s="281" t="str">
        <f t="shared" si="158"/>
        <v>0</v>
      </c>
      <c r="DW30" s="281" t="str">
        <f t="shared" si="158"/>
        <v>0</v>
      </c>
      <c r="DX30" s="281" t="str">
        <f t="shared" si="158"/>
        <v>0</v>
      </c>
      <c r="DY30" s="281" t="str">
        <f t="shared" si="158"/>
        <v>0</v>
      </c>
      <c r="DZ30" s="281" t="str">
        <f t="shared" si="158"/>
        <v>0</v>
      </c>
      <c r="EA30" s="281" t="str">
        <f t="shared" si="158"/>
        <v>0</v>
      </c>
      <c r="EB30" s="281" t="str">
        <f t="shared" ref="EB30:FZ30" si="159">IF($C$24*12&gt;=EB27,EA28*$C$23,"0")</f>
        <v>0</v>
      </c>
      <c r="EC30" s="281" t="str">
        <f t="shared" si="159"/>
        <v>0</v>
      </c>
      <c r="ED30" s="281" t="str">
        <f t="shared" si="159"/>
        <v>0</v>
      </c>
      <c r="EE30" s="281" t="str">
        <f t="shared" si="159"/>
        <v>0</v>
      </c>
      <c r="EF30" s="281" t="str">
        <f t="shared" si="159"/>
        <v>0</v>
      </c>
      <c r="EG30" s="281" t="str">
        <f t="shared" si="159"/>
        <v>0</v>
      </c>
      <c r="EH30" s="281" t="str">
        <f t="shared" si="159"/>
        <v>0</v>
      </c>
      <c r="EI30" s="281" t="str">
        <f t="shared" si="159"/>
        <v>0</v>
      </c>
      <c r="EJ30" s="281" t="str">
        <f t="shared" si="159"/>
        <v>0</v>
      </c>
      <c r="EK30" s="281" t="str">
        <f t="shared" si="159"/>
        <v>0</v>
      </c>
      <c r="EL30" s="281" t="str">
        <f t="shared" si="159"/>
        <v>0</v>
      </c>
      <c r="EM30" s="281" t="str">
        <f t="shared" si="159"/>
        <v>0</v>
      </c>
      <c r="EN30" s="281" t="str">
        <f t="shared" si="159"/>
        <v>0</v>
      </c>
      <c r="EO30" s="281" t="str">
        <f t="shared" si="159"/>
        <v>0</v>
      </c>
      <c r="EP30" s="281" t="str">
        <f t="shared" si="159"/>
        <v>0</v>
      </c>
      <c r="EQ30" s="281" t="str">
        <f t="shared" si="159"/>
        <v>0</v>
      </c>
      <c r="ER30" s="281" t="str">
        <f t="shared" si="159"/>
        <v>0</v>
      </c>
      <c r="ES30" s="281" t="str">
        <f t="shared" si="159"/>
        <v>0</v>
      </c>
      <c r="ET30" s="281" t="str">
        <f t="shared" si="159"/>
        <v>0</v>
      </c>
      <c r="EU30" s="281" t="str">
        <f t="shared" si="159"/>
        <v>0</v>
      </c>
      <c r="EV30" s="281" t="str">
        <f t="shared" si="159"/>
        <v>0</v>
      </c>
      <c r="EW30" s="281" t="str">
        <f t="shared" si="159"/>
        <v>0</v>
      </c>
      <c r="EX30" s="281" t="str">
        <f t="shared" si="159"/>
        <v>0</v>
      </c>
      <c r="EY30" s="281" t="str">
        <f t="shared" si="159"/>
        <v>0</v>
      </c>
      <c r="EZ30" s="281" t="str">
        <f t="shared" si="159"/>
        <v>0</v>
      </c>
      <c r="FA30" s="281" t="str">
        <f t="shared" si="159"/>
        <v>0</v>
      </c>
      <c r="FB30" s="281" t="str">
        <f t="shared" si="159"/>
        <v>0</v>
      </c>
      <c r="FC30" s="281" t="str">
        <f t="shared" si="159"/>
        <v>0</v>
      </c>
      <c r="FD30" s="281" t="str">
        <f t="shared" si="159"/>
        <v>0</v>
      </c>
      <c r="FE30" s="281" t="str">
        <f t="shared" si="159"/>
        <v>0</v>
      </c>
      <c r="FF30" s="281" t="str">
        <f t="shared" si="159"/>
        <v>0</v>
      </c>
      <c r="FG30" s="281" t="str">
        <f t="shared" si="159"/>
        <v>0</v>
      </c>
      <c r="FH30" s="281" t="str">
        <f t="shared" si="159"/>
        <v>0</v>
      </c>
      <c r="FI30" s="281" t="str">
        <f t="shared" si="159"/>
        <v>0</v>
      </c>
      <c r="FJ30" s="281" t="str">
        <f t="shared" si="159"/>
        <v>0</v>
      </c>
      <c r="FK30" s="281" t="str">
        <f t="shared" si="159"/>
        <v>0</v>
      </c>
      <c r="FL30" s="281" t="str">
        <f t="shared" si="159"/>
        <v>0</v>
      </c>
      <c r="FM30" s="281" t="str">
        <f t="shared" si="159"/>
        <v>0</v>
      </c>
      <c r="FN30" s="281" t="str">
        <f t="shared" si="159"/>
        <v>0</v>
      </c>
      <c r="FO30" s="281" t="str">
        <f t="shared" si="159"/>
        <v>0</v>
      </c>
      <c r="FP30" s="281" t="str">
        <f t="shared" si="159"/>
        <v>0</v>
      </c>
      <c r="FQ30" s="281" t="str">
        <f t="shared" si="159"/>
        <v>0</v>
      </c>
      <c r="FR30" s="281" t="str">
        <f t="shared" si="159"/>
        <v>0</v>
      </c>
      <c r="FS30" s="281" t="str">
        <f t="shared" si="159"/>
        <v>0</v>
      </c>
      <c r="FT30" s="281" t="str">
        <f t="shared" si="159"/>
        <v>0</v>
      </c>
      <c r="FU30" s="281" t="str">
        <f t="shared" si="159"/>
        <v>0</v>
      </c>
      <c r="FV30" s="281" t="str">
        <f t="shared" si="159"/>
        <v>0</v>
      </c>
      <c r="FW30" s="281" t="str">
        <f t="shared" si="159"/>
        <v>0</v>
      </c>
      <c r="FX30" s="281" t="str">
        <f t="shared" si="159"/>
        <v>0</v>
      </c>
      <c r="FY30" s="281" t="str">
        <f t="shared" si="159"/>
        <v>0</v>
      </c>
      <c r="FZ30" s="281" t="str">
        <f t="shared" si="159"/>
        <v>0</v>
      </c>
      <c r="GA30" s="285">
        <f>SUM(C30:FZ30)</f>
        <v>993646.96217466041</v>
      </c>
    </row>
    <row r="31" spans="1:183" ht="16" thickBot="1" x14ac:dyDescent="0.25">
      <c r="A31" s="276" t="s">
        <v>129</v>
      </c>
      <c r="B31" s="279"/>
      <c r="C31" s="282">
        <f>IF($C$24*12&gt;=C27,PMT($C$23,$C$24*12,-$C$21),"0")</f>
        <v>29033.150565224187</v>
      </c>
      <c r="D31" s="282">
        <f t="shared" ref="D31:BO31" si="160">IF($C$24*12&gt;=D27,PMT($C$23,$C$24*12,-$C$21),"0")</f>
        <v>29033.150565224187</v>
      </c>
      <c r="E31" s="282">
        <f t="shared" si="160"/>
        <v>29033.150565224187</v>
      </c>
      <c r="F31" s="282">
        <f t="shared" si="160"/>
        <v>29033.150565224187</v>
      </c>
      <c r="G31" s="282">
        <f t="shared" si="160"/>
        <v>29033.150565224187</v>
      </c>
      <c r="H31" s="282">
        <f t="shared" si="160"/>
        <v>29033.150565224187</v>
      </c>
      <c r="I31" s="282">
        <f t="shared" si="160"/>
        <v>29033.150565224187</v>
      </c>
      <c r="J31" s="282">
        <f t="shared" si="160"/>
        <v>29033.150565224187</v>
      </c>
      <c r="K31" s="282">
        <f t="shared" si="160"/>
        <v>29033.150565224187</v>
      </c>
      <c r="L31" s="282">
        <f t="shared" si="160"/>
        <v>29033.150565224187</v>
      </c>
      <c r="M31" s="282">
        <f t="shared" si="160"/>
        <v>29033.150565224187</v>
      </c>
      <c r="N31" s="282">
        <f t="shared" si="160"/>
        <v>29033.150565224187</v>
      </c>
      <c r="O31" s="282">
        <f t="shared" si="160"/>
        <v>29033.150565224187</v>
      </c>
      <c r="P31" s="282">
        <f t="shared" si="160"/>
        <v>29033.150565224187</v>
      </c>
      <c r="Q31" s="282">
        <f t="shared" si="160"/>
        <v>29033.150565224187</v>
      </c>
      <c r="R31" s="282">
        <f t="shared" si="160"/>
        <v>29033.150565224187</v>
      </c>
      <c r="S31" s="282">
        <f t="shared" si="160"/>
        <v>29033.150565224187</v>
      </c>
      <c r="T31" s="282">
        <f t="shared" si="160"/>
        <v>29033.150565224187</v>
      </c>
      <c r="U31" s="282">
        <f t="shared" si="160"/>
        <v>29033.150565224187</v>
      </c>
      <c r="V31" s="282">
        <f t="shared" si="160"/>
        <v>29033.150565224187</v>
      </c>
      <c r="W31" s="282">
        <f t="shared" si="160"/>
        <v>29033.150565224187</v>
      </c>
      <c r="X31" s="282">
        <f t="shared" si="160"/>
        <v>29033.150565224187</v>
      </c>
      <c r="Y31" s="282">
        <f t="shared" si="160"/>
        <v>29033.150565224187</v>
      </c>
      <c r="Z31" s="282">
        <f t="shared" si="160"/>
        <v>29033.150565224187</v>
      </c>
      <c r="AA31" s="282">
        <f t="shared" si="160"/>
        <v>29033.150565224187</v>
      </c>
      <c r="AB31" s="282">
        <f t="shared" si="160"/>
        <v>29033.150565224187</v>
      </c>
      <c r="AC31" s="282">
        <f t="shared" si="160"/>
        <v>29033.150565224187</v>
      </c>
      <c r="AD31" s="282">
        <f t="shared" si="160"/>
        <v>29033.150565224187</v>
      </c>
      <c r="AE31" s="282">
        <f t="shared" si="160"/>
        <v>29033.150565224187</v>
      </c>
      <c r="AF31" s="282">
        <f t="shared" si="160"/>
        <v>29033.150565224187</v>
      </c>
      <c r="AG31" s="282">
        <f t="shared" si="160"/>
        <v>29033.150565224187</v>
      </c>
      <c r="AH31" s="282">
        <f t="shared" si="160"/>
        <v>29033.150565224187</v>
      </c>
      <c r="AI31" s="282">
        <f t="shared" si="160"/>
        <v>29033.150565224187</v>
      </c>
      <c r="AJ31" s="282">
        <f t="shared" si="160"/>
        <v>29033.150565224187</v>
      </c>
      <c r="AK31" s="282">
        <f t="shared" si="160"/>
        <v>29033.150565224187</v>
      </c>
      <c r="AL31" s="282">
        <f t="shared" si="160"/>
        <v>29033.150565224187</v>
      </c>
      <c r="AM31" s="282">
        <f t="shared" si="160"/>
        <v>29033.150565224187</v>
      </c>
      <c r="AN31" s="282">
        <f t="shared" si="160"/>
        <v>29033.150565224187</v>
      </c>
      <c r="AO31" s="282">
        <f t="shared" si="160"/>
        <v>29033.150565224187</v>
      </c>
      <c r="AP31" s="282">
        <f t="shared" si="160"/>
        <v>29033.150565224187</v>
      </c>
      <c r="AQ31" s="282">
        <f t="shared" si="160"/>
        <v>29033.150565224187</v>
      </c>
      <c r="AR31" s="282">
        <f t="shared" si="160"/>
        <v>29033.150565224187</v>
      </c>
      <c r="AS31" s="282">
        <f t="shared" si="160"/>
        <v>29033.150565224187</v>
      </c>
      <c r="AT31" s="282">
        <f t="shared" si="160"/>
        <v>29033.150565224187</v>
      </c>
      <c r="AU31" s="282">
        <f t="shared" si="160"/>
        <v>29033.150565224187</v>
      </c>
      <c r="AV31" s="282">
        <f t="shared" si="160"/>
        <v>29033.150565224187</v>
      </c>
      <c r="AW31" s="282">
        <f t="shared" si="160"/>
        <v>29033.150565224187</v>
      </c>
      <c r="AX31" s="282">
        <f t="shared" si="160"/>
        <v>29033.150565224187</v>
      </c>
      <c r="AY31" s="282">
        <f t="shared" si="160"/>
        <v>29033.150565224187</v>
      </c>
      <c r="AZ31" s="282">
        <f t="shared" si="160"/>
        <v>29033.150565224187</v>
      </c>
      <c r="BA31" s="282">
        <f t="shared" si="160"/>
        <v>29033.150565224187</v>
      </c>
      <c r="BB31" s="282">
        <f t="shared" si="160"/>
        <v>29033.150565224187</v>
      </c>
      <c r="BC31" s="282">
        <f t="shared" si="160"/>
        <v>29033.150565224187</v>
      </c>
      <c r="BD31" s="282">
        <f t="shared" si="160"/>
        <v>29033.150565224187</v>
      </c>
      <c r="BE31" s="282">
        <f t="shared" si="160"/>
        <v>29033.150565224187</v>
      </c>
      <c r="BF31" s="282">
        <f t="shared" si="160"/>
        <v>29033.150565224187</v>
      </c>
      <c r="BG31" s="282">
        <f t="shared" si="160"/>
        <v>29033.150565224187</v>
      </c>
      <c r="BH31" s="282">
        <f t="shared" si="160"/>
        <v>29033.150565224187</v>
      </c>
      <c r="BI31" s="282">
        <f t="shared" si="160"/>
        <v>29033.150565224187</v>
      </c>
      <c r="BJ31" s="282">
        <f t="shared" si="160"/>
        <v>29033.150565224187</v>
      </c>
      <c r="BK31" s="282">
        <f t="shared" si="160"/>
        <v>29033.150565224187</v>
      </c>
      <c r="BL31" s="282">
        <f t="shared" si="160"/>
        <v>29033.150565224187</v>
      </c>
      <c r="BM31" s="282">
        <f t="shared" si="160"/>
        <v>29033.150565224187</v>
      </c>
      <c r="BN31" s="282">
        <f t="shared" si="160"/>
        <v>29033.150565224187</v>
      </c>
      <c r="BO31" s="282">
        <f t="shared" si="160"/>
        <v>29033.150565224187</v>
      </c>
      <c r="BP31" s="282">
        <f t="shared" ref="BP31:EA31" si="161">IF($C$24*12&gt;=BP27,PMT($C$23,$C$24*12,-$C$21),"0")</f>
        <v>29033.150565224187</v>
      </c>
      <c r="BQ31" s="282">
        <f t="shared" si="161"/>
        <v>29033.150565224187</v>
      </c>
      <c r="BR31" s="282">
        <f t="shared" si="161"/>
        <v>29033.150565224187</v>
      </c>
      <c r="BS31" s="282">
        <f t="shared" si="161"/>
        <v>29033.150565224187</v>
      </c>
      <c r="BT31" s="282">
        <f t="shared" si="161"/>
        <v>29033.150565224187</v>
      </c>
      <c r="BU31" s="282">
        <f t="shared" si="161"/>
        <v>29033.150565224187</v>
      </c>
      <c r="BV31" s="282">
        <f t="shared" si="161"/>
        <v>29033.150565224187</v>
      </c>
      <c r="BW31" s="282">
        <f t="shared" si="161"/>
        <v>29033.150565224187</v>
      </c>
      <c r="BX31" s="282">
        <f t="shared" si="161"/>
        <v>29033.150565224187</v>
      </c>
      <c r="BY31" s="282">
        <f t="shared" si="161"/>
        <v>29033.150565224187</v>
      </c>
      <c r="BZ31" s="282">
        <f t="shared" si="161"/>
        <v>29033.150565224187</v>
      </c>
      <c r="CA31" s="282">
        <f t="shared" si="161"/>
        <v>29033.150565224187</v>
      </c>
      <c r="CB31" s="282">
        <f t="shared" si="161"/>
        <v>29033.150565224187</v>
      </c>
      <c r="CC31" s="282">
        <f t="shared" si="161"/>
        <v>29033.150565224187</v>
      </c>
      <c r="CD31" s="282">
        <f t="shared" si="161"/>
        <v>29033.150565224187</v>
      </c>
      <c r="CE31" s="282">
        <f t="shared" si="161"/>
        <v>29033.150565224187</v>
      </c>
      <c r="CF31" s="282">
        <f t="shared" si="161"/>
        <v>29033.150565224187</v>
      </c>
      <c r="CG31" s="282">
        <f t="shared" si="161"/>
        <v>29033.150565224187</v>
      </c>
      <c r="CH31" s="282">
        <f t="shared" si="161"/>
        <v>29033.150565224187</v>
      </c>
      <c r="CI31" s="282">
        <f t="shared" si="161"/>
        <v>29033.150565224187</v>
      </c>
      <c r="CJ31" s="282">
        <f t="shared" si="161"/>
        <v>29033.150565224187</v>
      </c>
      <c r="CK31" s="282">
        <f t="shared" si="161"/>
        <v>29033.150565224187</v>
      </c>
      <c r="CL31" s="282">
        <f t="shared" si="161"/>
        <v>29033.150565224187</v>
      </c>
      <c r="CM31" s="282">
        <f t="shared" si="161"/>
        <v>29033.150565224187</v>
      </c>
      <c r="CN31" s="282">
        <f t="shared" si="161"/>
        <v>29033.150565224187</v>
      </c>
      <c r="CO31" s="282">
        <f t="shared" si="161"/>
        <v>29033.150565224187</v>
      </c>
      <c r="CP31" s="282">
        <f t="shared" si="161"/>
        <v>29033.150565224187</v>
      </c>
      <c r="CQ31" s="282">
        <f t="shared" si="161"/>
        <v>29033.150565224187</v>
      </c>
      <c r="CR31" s="282">
        <f t="shared" si="161"/>
        <v>29033.150565224187</v>
      </c>
      <c r="CS31" s="282">
        <f t="shared" si="161"/>
        <v>29033.150565224187</v>
      </c>
      <c r="CT31" s="282">
        <f t="shared" si="161"/>
        <v>29033.150565224187</v>
      </c>
      <c r="CU31" s="282">
        <f t="shared" si="161"/>
        <v>29033.150565224187</v>
      </c>
      <c r="CV31" s="282">
        <f t="shared" si="161"/>
        <v>29033.150565224187</v>
      </c>
      <c r="CW31" s="282">
        <f t="shared" si="161"/>
        <v>29033.150565224187</v>
      </c>
      <c r="CX31" s="282">
        <f t="shared" si="161"/>
        <v>29033.150565224187</v>
      </c>
      <c r="CY31" s="282">
        <f t="shared" si="161"/>
        <v>29033.150565224187</v>
      </c>
      <c r="CZ31" s="282">
        <f t="shared" si="161"/>
        <v>29033.150565224187</v>
      </c>
      <c r="DA31" s="282">
        <f t="shared" si="161"/>
        <v>29033.150565224187</v>
      </c>
      <c r="DB31" s="282">
        <f t="shared" si="161"/>
        <v>29033.150565224187</v>
      </c>
      <c r="DC31" s="282">
        <f t="shared" si="161"/>
        <v>29033.150565224187</v>
      </c>
      <c r="DD31" s="282">
        <f t="shared" si="161"/>
        <v>29033.150565224187</v>
      </c>
      <c r="DE31" s="282">
        <f t="shared" si="161"/>
        <v>29033.150565224187</v>
      </c>
      <c r="DF31" s="282">
        <f t="shared" si="161"/>
        <v>29033.150565224187</v>
      </c>
      <c r="DG31" s="282">
        <f t="shared" si="161"/>
        <v>29033.150565224187</v>
      </c>
      <c r="DH31" s="282">
        <f t="shared" si="161"/>
        <v>29033.150565224187</v>
      </c>
      <c r="DI31" s="282" t="str">
        <f t="shared" si="161"/>
        <v>0</v>
      </c>
      <c r="DJ31" s="282" t="str">
        <f t="shared" si="161"/>
        <v>0</v>
      </c>
      <c r="DK31" s="282" t="str">
        <f t="shared" si="161"/>
        <v>0</v>
      </c>
      <c r="DL31" s="282" t="str">
        <f t="shared" si="161"/>
        <v>0</v>
      </c>
      <c r="DM31" s="282" t="str">
        <f t="shared" si="161"/>
        <v>0</v>
      </c>
      <c r="DN31" s="282" t="str">
        <f t="shared" si="161"/>
        <v>0</v>
      </c>
      <c r="DO31" s="282" t="str">
        <f t="shared" si="161"/>
        <v>0</v>
      </c>
      <c r="DP31" s="282" t="str">
        <f t="shared" si="161"/>
        <v>0</v>
      </c>
      <c r="DQ31" s="282" t="str">
        <f t="shared" si="161"/>
        <v>0</v>
      </c>
      <c r="DR31" s="282" t="str">
        <f t="shared" si="161"/>
        <v>0</v>
      </c>
      <c r="DS31" s="282" t="str">
        <f t="shared" si="161"/>
        <v>0</v>
      </c>
      <c r="DT31" s="282" t="str">
        <f t="shared" si="161"/>
        <v>0</v>
      </c>
      <c r="DU31" s="282" t="str">
        <f t="shared" si="161"/>
        <v>0</v>
      </c>
      <c r="DV31" s="282" t="str">
        <f t="shared" si="161"/>
        <v>0</v>
      </c>
      <c r="DW31" s="282" t="str">
        <f t="shared" si="161"/>
        <v>0</v>
      </c>
      <c r="DX31" s="282" t="str">
        <f t="shared" si="161"/>
        <v>0</v>
      </c>
      <c r="DY31" s="282" t="str">
        <f t="shared" si="161"/>
        <v>0</v>
      </c>
      <c r="DZ31" s="282" t="str">
        <f t="shared" si="161"/>
        <v>0</v>
      </c>
      <c r="EA31" s="282" t="str">
        <f t="shared" si="161"/>
        <v>0</v>
      </c>
      <c r="EB31" s="282" t="str">
        <f t="shared" ref="EB31:FZ31" si="162">IF($C$24*12&gt;=EB27,PMT($C$23,$C$24*12,-$C$21),"0")</f>
        <v>0</v>
      </c>
      <c r="EC31" s="282" t="str">
        <f t="shared" si="162"/>
        <v>0</v>
      </c>
      <c r="ED31" s="282" t="str">
        <f t="shared" si="162"/>
        <v>0</v>
      </c>
      <c r="EE31" s="282" t="str">
        <f t="shared" si="162"/>
        <v>0</v>
      </c>
      <c r="EF31" s="282" t="str">
        <f t="shared" si="162"/>
        <v>0</v>
      </c>
      <c r="EG31" s="282" t="str">
        <f t="shared" si="162"/>
        <v>0</v>
      </c>
      <c r="EH31" s="282" t="str">
        <f t="shared" si="162"/>
        <v>0</v>
      </c>
      <c r="EI31" s="282" t="str">
        <f t="shared" si="162"/>
        <v>0</v>
      </c>
      <c r="EJ31" s="282" t="str">
        <f t="shared" si="162"/>
        <v>0</v>
      </c>
      <c r="EK31" s="282" t="str">
        <f t="shared" si="162"/>
        <v>0</v>
      </c>
      <c r="EL31" s="282" t="str">
        <f t="shared" si="162"/>
        <v>0</v>
      </c>
      <c r="EM31" s="282" t="str">
        <f t="shared" si="162"/>
        <v>0</v>
      </c>
      <c r="EN31" s="282" t="str">
        <f t="shared" si="162"/>
        <v>0</v>
      </c>
      <c r="EO31" s="282" t="str">
        <f t="shared" si="162"/>
        <v>0</v>
      </c>
      <c r="EP31" s="282" t="str">
        <f t="shared" si="162"/>
        <v>0</v>
      </c>
      <c r="EQ31" s="282" t="str">
        <f t="shared" si="162"/>
        <v>0</v>
      </c>
      <c r="ER31" s="282" t="str">
        <f t="shared" si="162"/>
        <v>0</v>
      </c>
      <c r="ES31" s="282" t="str">
        <f t="shared" si="162"/>
        <v>0</v>
      </c>
      <c r="ET31" s="282" t="str">
        <f t="shared" si="162"/>
        <v>0</v>
      </c>
      <c r="EU31" s="282" t="str">
        <f t="shared" si="162"/>
        <v>0</v>
      </c>
      <c r="EV31" s="282" t="str">
        <f t="shared" si="162"/>
        <v>0</v>
      </c>
      <c r="EW31" s="282" t="str">
        <f t="shared" si="162"/>
        <v>0</v>
      </c>
      <c r="EX31" s="282" t="str">
        <f t="shared" si="162"/>
        <v>0</v>
      </c>
      <c r="EY31" s="282" t="str">
        <f t="shared" si="162"/>
        <v>0</v>
      </c>
      <c r="EZ31" s="282" t="str">
        <f t="shared" si="162"/>
        <v>0</v>
      </c>
      <c r="FA31" s="282" t="str">
        <f t="shared" si="162"/>
        <v>0</v>
      </c>
      <c r="FB31" s="282" t="str">
        <f t="shared" si="162"/>
        <v>0</v>
      </c>
      <c r="FC31" s="282" t="str">
        <f t="shared" si="162"/>
        <v>0</v>
      </c>
      <c r="FD31" s="282" t="str">
        <f t="shared" si="162"/>
        <v>0</v>
      </c>
      <c r="FE31" s="282" t="str">
        <f t="shared" si="162"/>
        <v>0</v>
      </c>
      <c r="FF31" s="282" t="str">
        <f t="shared" si="162"/>
        <v>0</v>
      </c>
      <c r="FG31" s="282" t="str">
        <f t="shared" si="162"/>
        <v>0</v>
      </c>
      <c r="FH31" s="282" t="str">
        <f t="shared" si="162"/>
        <v>0</v>
      </c>
      <c r="FI31" s="282" t="str">
        <f t="shared" si="162"/>
        <v>0</v>
      </c>
      <c r="FJ31" s="282" t="str">
        <f t="shared" si="162"/>
        <v>0</v>
      </c>
      <c r="FK31" s="282" t="str">
        <f t="shared" si="162"/>
        <v>0</v>
      </c>
      <c r="FL31" s="282" t="str">
        <f t="shared" si="162"/>
        <v>0</v>
      </c>
      <c r="FM31" s="282" t="str">
        <f t="shared" si="162"/>
        <v>0</v>
      </c>
      <c r="FN31" s="282" t="str">
        <f t="shared" si="162"/>
        <v>0</v>
      </c>
      <c r="FO31" s="282" t="str">
        <f t="shared" si="162"/>
        <v>0</v>
      </c>
      <c r="FP31" s="282" t="str">
        <f t="shared" si="162"/>
        <v>0</v>
      </c>
      <c r="FQ31" s="282" t="str">
        <f t="shared" si="162"/>
        <v>0</v>
      </c>
      <c r="FR31" s="282" t="str">
        <f t="shared" si="162"/>
        <v>0</v>
      </c>
      <c r="FS31" s="282" t="str">
        <f t="shared" si="162"/>
        <v>0</v>
      </c>
      <c r="FT31" s="282" t="str">
        <f t="shared" si="162"/>
        <v>0</v>
      </c>
      <c r="FU31" s="282" t="str">
        <f t="shared" si="162"/>
        <v>0</v>
      </c>
      <c r="FV31" s="282" t="str">
        <f t="shared" si="162"/>
        <v>0</v>
      </c>
      <c r="FW31" s="282" t="str">
        <f t="shared" si="162"/>
        <v>0</v>
      </c>
      <c r="FX31" s="282" t="str">
        <f t="shared" si="162"/>
        <v>0</v>
      </c>
      <c r="FY31" s="282" t="str">
        <f t="shared" si="162"/>
        <v>0</v>
      </c>
      <c r="FZ31" s="282" t="str">
        <f t="shared" si="162"/>
        <v>0</v>
      </c>
      <c r="GA31" s="285">
        <f>SUM(C31:FZ31)</f>
        <v>3193646.5621746643</v>
      </c>
    </row>
    <row r="32" spans="1:183" x14ac:dyDescent="0.15">
      <c r="A32" s="277" t="s">
        <v>130</v>
      </c>
      <c r="B32" s="280">
        <f>B28*-1</f>
        <v>-2199999.6</v>
      </c>
      <c r="C32" s="283">
        <f>IF(C28="",0,C31)</f>
        <v>29033.150565224187</v>
      </c>
      <c r="D32" s="283">
        <f t="shared" ref="D32:BJ32" si="163">IF(D28="",0,D31)</f>
        <v>29033.150565224187</v>
      </c>
      <c r="E32" s="283">
        <f t="shared" si="163"/>
        <v>29033.150565224187</v>
      </c>
      <c r="F32" s="283">
        <f t="shared" si="163"/>
        <v>29033.150565224187</v>
      </c>
      <c r="G32" s="283">
        <f t="shared" si="163"/>
        <v>29033.150565224187</v>
      </c>
      <c r="H32" s="283">
        <f t="shared" si="163"/>
        <v>29033.150565224187</v>
      </c>
      <c r="I32" s="283">
        <f t="shared" si="163"/>
        <v>29033.150565224187</v>
      </c>
      <c r="J32" s="283">
        <f t="shared" si="163"/>
        <v>29033.150565224187</v>
      </c>
      <c r="K32" s="283">
        <f t="shared" si="163"/>
        <v>29033.150565224187</v>
      </c>
      <c r="L32" s="283">
        <f t="shared" si="163"/>
        <v>29033.150565224187</v>
      </c>
      <c r="M32" s="283">
        <f t="shared" si="163"/>
        <v>29033.150565224187</v>
      </c>
      <c r="N32" s="283">
        <f t="shared" si="163"/>
        <v>29033.150565224187</v>
      </c>
      <c r="O32" s="283">
        <f t="shared" si="163"/>
        <v>29033.150565224187</v>
      </c>
      <c r="P32" s="283">
        <f t="shared" si="163"/>
        <v>29033.150565224187</v>
      </c>
      <c r="Q32" s="283">
        <f t="shared" si="163"/>
        <v>29033.150565224187</v>
      </c>
      <c r="R32" s="283">
        <f t="shared" si="163"/>
        <v>29033.150565224187</v>
      </c>
      <c r="S32" s="283">
        <f t="shared" si="163"/>
        <v>29033.150565224187</v>
      </c>
      <c r="T32" s="283">
        <f t="shared" si="163"/>
        <v>29033.150565224187</v>
      </c>
      <c r="U32" s="283">
        <f t="shared" si="163"/>
        <v>29033.150565224187</v>
      </c>
      <c r="V32" s="283">
        <f t="shared" si="163"/>
        <v>29033.150565224187</v>
      </c>
      <c r="W32" s="283">
        <f t="shared" si="163"/>
        <v>29033.150565224187</v>
      </c>
      <c r="X32" s="283">
        <f t="shared" si="163"/>
        <v>29033.150565224187</v>
      </c>
      <c r="Y32" s="283">
        <f t="shared" si="163"/>
        <v>29033.150565224187</v>
      </c>
      <c r="Z32" s="283">
        <f t="shared" si="163"/>
        <v>29033.150565224187</v>
      </c>
      <c r="AA32" s="283">
        <f t="shared" si="163"/>
        <v>29033.150565224187</v>
      </c>
      <c r="AB32" s="283">
        <f t="shared" si="163"/>
        <v>29033.150565224187</v>
      </c>
      <c r="AC32" s="283">
        <f t="shared" si="163"/>
        <v>29033.150565224187</v>
      </c>
      <c r="AD32" s="283">
        <f t="shared" si="163"/>
        <v>29033.150565224187</v>
      </c>
      <c r="AE32" s="283">
        <f t="shared" si="163"/>
        <v>29033.150565224187</v>
      </c>
      <c r="AF32" s="283">
        <f t="shared" si="163"/>
        <v>29033.150565224187</v>
      </c>
      <c r="AG32" s="283">
        <f t="shared" si="163"/>
        <v>29033.150565224187</v>
      </c>
      <c r="AH32" s="283">
        <f t="shared" si="163"/>
        <v>29033.150565224187</v>
      </c>
      <c r="AI32" s="283">
        <f t="shared" si="163"/>
        <v>29033.150565224187</v>
      </c>
      <c r="AJ32" s="283">
        <f t="shared" si="163"/>
        <v>29033.150565224187</v>
      </c>
      <c r="AK32" s="283">
        <f t="shared" si="163"/>
        <v>29033.150565224187</v>
      </c>
      <c r="AL32" s="283">
        <f t="shared" si="163"/>
        <v>29033.150565224187</v>
      </c>
      <c r="AM32" s="283">
        <f t="shared" si="163"/>
        <v>29033.150565224187</v>
      </c>
      <c r="AN32" s="283">
        <f t="shared" si="163"/>
        <v>29033.150565224187</v>
      </c>
      <c r="AO32" s="283">
        <f t="shared" si="163"/>
        <v>29033.150565224187</v>
      </c>
      <c r="AP32" s="283">
        <f t="shared" si="163"/>
        <v>29033.150565224187</v>
      </c>
      <c r="AQ32" s="283">
        <f t="shared" si="163"/>
        <v>29033.150565224187</v>
      </c>
      <c r="AR32" s="283">
        <f t="shared" si="163"/>
        <v>29033.150565224187</v>
      </c>
      <c r="AS32" s="283">
        <f t="shared" si="163"/>
        <v>29033.150565224187</v>
      </c>
      <c r="AT32" s="283">
        <f t="shared" si="163"/>
        <v>29033.150565224187</v>
      </c>
      <c r="AU32" s="283">
        <f t="shared" si="163"/>
        <v>29033.150565224187</v>
      </c>
      <c r="AV32" s="283">
        <f t="shared" si="163"/>
        <v>29033.150565224187</v>
      </c>
      <c r="AW32" s="283">
        <f t="shared" si="163"/>
        <v>29033.150565224187</v>
      </c>
      <c r="AX32" s="283">
        <f t="shared" si="163"/>
        <v>29033.150565224187</v>
      </c>
      <c r="AY32" s="283">
        <f t="shared" si="163"/>
        <v>29033.150565224187</v>
      </c>
      <c r="AZ32" s="283">
        <f t="shared" si="163"/>
        <v>29033.150565224187</v>
      </c>
      <c r="BA32" s="283">
        <f t="shared" si="163"/>
        <v>29033.150565224187</v>
      </c>
      <c r="BB32" s="283">
        <f t="shared" si="163"/>
        <v>29033.150565224187</v>
      </c>
      <c r="BC32" s="283">
        <f t="shared" si="163"/>
        <v>29033.150565224187</v>
      </c>
      <c r="BD32" s="283">
        <f t="shared" si="163"/>
        <v>29033.150565224187</v>
      </c>
      <c r="BE32" s="283">
        <f t="shared" si="163"/>
        <v>29033.150565224187</v>
      </c>
      <c r="BF32" s="283">
        <f t="shared" si="163"/>
        <v>29033.150565224187</v>
      </c>
      <c r="BG32" s="283">
        <f t="shared" si="163"/>
        <v>29033.150565224187</v>
      </c>
      <c r="BH32" s="283">
        <f t="shared" si="163"/>
        <v>29033.150565224187</v>
      </c>
      <c r="BI32" s="283">
        <f t="shared" si="163"/>
        <v>29033.150565224187</v>
      </c>
      <c r="BJ32" s="283">
        <f t="shared" si="163"/>
        <v>29033.150565224187</v>
      </c>
      <c r="BK32" s="283">
        <f t="shared" ref="BK32:BP32" si="164">IF(BK28="",0,BK31)</f>
        <v>29033.150565224187</v>
      </c>
      <c r="BL32" s="283">
        <f t="shared" si="164"/>
        <v>29033.150565224187</v>
      </c>
      <c r="BM32" s="283">
        <f t="shared" si="164"/>
        <v>29033.150565224187</v>
      </c>
      <c r="BN32" s="283">
        <f t="shared" si="164"/>
        <v>29033.150565224187</v>
      </c>
      <c r="BO32" s="283">
        <f t="shared" si="164"/>
        <v>29033.150565224187</v>
      </c>
      <c r="BP32" s="283">
        <f t="shared" si="164"/>
        <v>29033.150565224187</v>
      </c>
      <c r="BQ32" s="283">
        <f t="shared" ref="BQ32:EA32" si="165">IF(BQ28="",0,BQ31)</f>
        <v>29033.150565224187</v>
      </c>
      <c r="BR32" s="283">
        <f t="shared" si="165"/>
        <v>29033.150565224187</v>
      </c>
      <c r="BS32" s="283">
        <f t="shared" si="165"/>
        <v>29033.150565224187</v>
      </c>
      <c r="BT32" s="283">
        <f t="shared" si="165"/>
        <v>29033.150565224187</v>
      </c>
      <c r="BU32" s="283">
        <f t="shared" si="165"/>
        <v>29033.150565224187</v>
      </c>
      <c r="BV32" s="283">
        <f t="shared" si="165"/>
        <v>29033.150565224187</v>
      </c>
      <c r="BW32" s="283">
        <f t="shared" si="165"/>
        <v>29033.150565224187</v>
      </c>
      <c r="BX32" s="283">
        <f t="shared" si="165"/>
        <v>29033.150565224187</v>
      </c>
      <c r="BY32" s="283">
        <f t="shared" si="165"/>
        <v>29033.150565224187</v>
      </c>
      <c r="BZ32" s="283">
        <f t="shared" si="165"/>
        <v>29033.150565224187</v>
      </c>
      <c r="CA32" s="283">
        <f t="shared" si="165"/>
        <v>29033.150565224187</v>
      </c>
      <c r="CB32" s="283">
        <f t="shared" si="165"/>
        <v>29033.150565224187</v>
      </c>
      <c r="CC32" s="283">
        <f t="shared" si="165"/>
        <v>29033.150565224187</v>
      </c>
      <c r="CD32" s="283">
        <f t="shared" si="165"/>
        <v>29033.150565224187</v>
      </c>
      <c r="CE32" s="283">
        <f t="shared" si="165"/>
        <v>29033.150565224187</v>
      </c>
      <c r="CF32" s="283">
        <f t="shared" si="165"/>
        <v>29033.150565224187</v>
      </c>
      <c r="CG32" s="283">
        <f t="shared" si="165"/>
        <v>29033.150565224187</v>
      </c>
      <c r="CH32" s="283">
        <f t="shared" si="165"/>
        <v>29033.150565224187</v>
      </c>
      <c r="CI32" s="283">
        <f t="shared" si="165"/>
        <v>29033.150565224187</v>
      </c>
      <c r="CJ32" s="283">
        <f t="shared" si="165"/>
        <v>29033.150565224187</v>
      </c>
      <c r="CK32" s="283">
        <f t="shared" si="165"/>
        <v>29033.150565224187</v>
      </c>
      <c r="CL32" s="283">
        <f t="shared" si="165"/>
        <v>29033.150565224187</v>
      </c>
      <c r="CM32" s="283">
        <f t="shared" si="165"/>
        <v>29033.150565224187</v>
      </c>
      <c r="CN32" s="283">
        <f t="shared" si="165"/>
        <v>29033.150565224187</v>
      </c>
      <c r="CO32" s="283">
        <f t="shared" si="165"/>
        <v>29033.150565224187</v>
      </c>
      <c r="CP32" s="283">
        <f t="shared" si="165"/>
        <v>29033.150565224187</v>
      </c>
      <c r="CQ32" s="283">
        <f t="shared" si="165"/>
        <v>29033.150565224187</v>
      </c>
      <c r="CR32" s="283">
        <f t="shared" si="165"/>
        <v>29033.150565224187</v>
      </c>
      <c r="CS32" s="283">
        <f t="shared" si="165"/>
        <v>29033.150565224187</v>
      </c>
      <c r="CT32" s="283">
        <f t="shared" si="165"/>
        <v>29033.150565224187</v>
      </c>
      <c r="CU32" s="283">
        <f t="shared" si="165"/>
        <v>29033.150565224187</v>
      </c>
      <c r="CV32" s="283">
        <f t="shared" si="165"/>
        <v>29033.150565224187</v>
      </c>
      <c r="CW32" s="283">
        <f t="shared" si="165"/>
        <v>29033.150565224187</v>
      </c>
      <c r="CX32" s="283">
        <f t="shared" si="165"/>
        <v>29033.150565224187</v>
      </c>
      <c r="CY32" s="283">
        <f t="shared" si="165"/>
        <v>29033.150565224187</v>
      </c>
      <c r="CZ32" s="283">
        <f t="shared" si="165"/>
        <v>29033.150565224187</v>
      </c>
      <c r="DA32" s="283">
        <f t="shared" si="165"/>
        <v>29033.150565224187</v>
      </c>
      <c r="DB32" s="283">
        <f t="shared" si="165"/>
        <v>29033.150565224187</v>
      </c>
      <c r="DC32" s="283">
        <f t="shared" si="165"/>
        <v>29033.150565224187</v>
      </c>
      <c r="DD32" s="283">
        <f t="shared" si="165"/>
        <v>29033.150565224187</v>
      </c>
      <c r="DE32" s="283">
        <f t="shared" si="165"/>
        <v>29033.150565224187</v>
      </c>
      <c r="DF32" s="283">
        <f t="shared" si="165"/>
        <v>29033.150565224187</v>
      </c>
      <c r="DG32" s="283">
        <f t="shared" si="165"/>
        <v>29033.150565224187</v>
      </c>
      <c r="DH32" s="283">
        <f t="shared" si="165"/>
        <v>29033.150565224187</v>
      </c>
      <c r="DI32" s="283">
        <f t="shared" si="165"/>
        <v>0</v>
      </c>
      <c r="DJ32" s="283">
        <f t="shared" si="165"/>
        <v>0</v>
      </c>
      <c r="DK32" s="283">
        <f t="shared" si="165"/>
        <v>0</v>
      </c>
      <c r="DL32" s="283">
        <f t="shared" si="165"/>
        <v>0</v>
      </c>
      <c r="DM32" s="283">
        <f t="shared" si="165"/>
        <v>0</v>
      </c>
      <c r="DN32" s="283">
        <f t="shared" si="165"/>
        <v>0</v>
      </c>
      <c r="DO32" s="283">
        <f t="shared" si="165"/>
        <v>0</v>
      </c>
      <c r="DP32" s="283">
        <f t="shared" si="165"/>
        <v>0</v>
      </c>
      <c r="DQ32" s="283">
        <f t="shared" si="165"/>
        <v>0</v>
      </c>
      <c r="DR32" s="283">
        <f t="shared" si="165"/>
        <v>0</v>
      </c>
      <c r="DS32" s="283">
        <f t="shared" si="165"/>
        <v>0</v>
      </c>
      <c r="DT32" s="283">
        <f t="shared" si="165"/>
        <v>0</v>
      </c>
      <c r="DU32" s="283">
        <f t="shared" si="165"/>
        <v>0</v>
      </c>
      <c r="DV32" s="283">
        <f t="shared" si="165"/>
        <v>0</v>
      </c>
      <c r="DW32" s="283">
        <f t="shared" si="165"/>
        <v>0</v>
      </c>
      <c r="DX32" s="283">
        <f t="shared" si="165"/>
        <v>0</v>
      </c>
      <c r="DY32" s="283">
        <f t="shared" si="165"/>
        <v>0</v>
      </c>
      <c r="DZ32" s="283">
        <f t="shared" si="165"/>
        <v>0</v>
      </c>
      <c r="EA32" s="283">
        <f t="shared" si="165"/>
        <v>0</v>
      </c>
      <c r="EB32" s="283">
        <f t="shared" ref="EB32:FZ32" si="166">IF(EB28="",0,EB31)</f>
        <v>0</v>
      </c>
      <c r="EC32" s="283">
        <f t="shared" si="166"/>
        <v>0</v>
      </c>
      <c r="ED32" s="283">
        <f t="shared" si="166"/>
        <v>0</v>
      </c>
      <c r="EE32" s="283">
        <f t="shared" si="166"/>
        <v>0</v>
      </c>
      <c r="EF32" s="283">
        <f t="shared" si="166"/>
        <v>0</v>
      </c>
      <c r="EG32" s="283">
        <f t="shared" si="166"/>
        <v>0</v>
      </c>
      <c r="EH32" s="283">
        <f t="shared" si="166"/>
        <v>0</v>
      </c>
      <c r="EI32" s="283">
        <f t="shared" si="166"/>
        <v>0</v>
      </c>
      <c r="EJ32" s="283">
        <f t="shared" si="166"/>
        <v>0</v>
      </c>
      <c r="EK32" s="283">
        <f t="shared" si="166"/>
        <v>0</v>
      </c>
      <c r="EL32" s="283">
        <f t="shared" si="166"/>
        <v>0</v>
      </c>
      <c r="EM32" s="283">
        <f t="shared" si="166"/>
        <v>0</v>
      </c>
      <c r="EN32" s="283">
        <f t="shared" si="166"/>
        <v>0</v>
      </c>
      <c r="EO32" s="283">
        <f t="shared" si="166"/>
        <v>0</v>
      </c>
      <c r="EP32" s="283">
        <f t="shared" si="166"/>
        <v>0</v>
      </c>
      <c r="EQ32" s="283">
        <f t="shared" si="166"/>
        <v>0</v>
      </c>
      <c r="ER32" s="283">
        <f t="shared" si="166"/>
        <v>0</v>
      </c>
      <c r="ES32" s="283">
        <f t="shared" si="166"/>
        <v>0</v>
      </c>
      <c r="ET32" s="283">
        <f t="shared" si="166"/>
        <v>0</v>
      </c>
      <c r="EU32" s="283">
        <f t="shared" si="166"/>
        <v>0</v>
      </c>
      <c r="EV32" s="283">
        <f t="shared" si="166"/>
        <v>0</v>
      </c>
      <c r="EW32" s="283">
        <f t="shared" si="166"/>
        <v>0</v>
      </c>
      <c r="EX32" s="283">
        <f t="shared" si="166"/>
        <v>0</v>
      </c>
      <c r="EY32" s="283">
        <f t="shared" si="166"/>
        <v>0</v>
      </c>
      <c r="EZ32" s="283">
        <f t="shared" si="166"/>
        <v>0</v>
      </c>
      <c r="FA32" s="283">
        <f t="shared" si="166"/>
        <v>0</v>
      </c>
      <c r="FB32" s="283">
        <f t="shared" si="166"/>
        <v>0</v>
      </c>
      <c r="FC32" s="283">
        <f t="shared" si="166"/>
        <v>0</v>
      </c>
      <c r="FD32" s="283">
        <f t="shared" si="166"/>
        <v>0</v>
      </c>
      <c r="FE32" s="283">
        <f t="shared" si="166"/>
        <v>0</v>
      </c>
      <c r="FF32" s="283">
        <f t="shared" si="166"/>
        <v>0</v>
      </c>
      <c r="FG32" s="283">
        <f t="shared" si="166"/>
        <v>0</v>
      </c>
      <c r="FH32" s="283">
        <f t="shared" si="166"/>
        <v>0</v>
      </c>
      <c r="FI32" s="283">
        <f t="shared" si="166"/>
        <v>0</v>
      </c>
      <c r="FJ32" s="283">
        <f t="shared" si="166"/>
        <v>0</v>
      </c>
      <c r="FK32" s="283">
        <f t="shared" si="166"/>
        <v>0</v>
      </c>
      <c r="FL32" s="283">
        <f t="shared" si="166"/>
        <v>0</v>
      </c>
      <c r="FM32" s="283">
        <f t="shared" si="166"/>
        <v>0</v>
      </c>
      <c r="FN32" s="283">
        <f t="shared" si="166"/>
        <v>0</v>
      </c>
      <c r="FO32" s="283">
        <f t="shared" si="166"/>
        <v>0</v>
      </c>
      <c r="FP32" s="283">
        <f t="shared" si="166"/>
        <v>0</v>
      </c>
      <c r="FQ32" s="283">
        <f t="shared" si="166"/>
        <v>0</v>
      </c>
      <c r="FR32" s="283">
        <f t="shared" si="166"/>
        <v>0</v>
      </c>
      <c r="FS32" s="283">
        <f t="shared" si="166"/>
        <v>0</v>
      </c>
      <c r="FT32" s="283">
        <f t="shared" si="166"/>
        <v>0</v>
      </c>
      <c r="FU32" s="283">
        <f t="shared" si="166"/>
        <v>0</v>
      </c>
      <c r="FV32" s="283">
        <f t="shared" si="166"/>
        <v>0</v>
      </c>
      <c r="FW32" s="283">
        <f t="shared" si="166"/>
        <v>0</v>
      </c>
      <c r="FX32" s="283">
        <f t="shared" si="166"/>
        <v>0</v>
      </c>
      <c r="FY32" s="283">
        <f t="shared" si="166"/>
        <v>0</v>
      </c>
      <c r="FZ32" s="283">
        <f t="shared" si="166"/>
        <v>0</v>
      </c>
    </row>
    <row r="35" spans="1:183" ht="20" customHeight="1" x14ac:dyDescent="0.15">
      <c r="B35" s="265" t="s">
        <v>146</v>
      </c>
    </row>
    <row r="36" spans="1:183" ht="5" customHeight="1" thickBot="1" x14ac:dyDescent="0.2"/>
    <row r="37" spans="1:183" ht="20" customHeight="1" x14ac:dyDescent="0.15">
      <c r="B37" s="266"/>
      <c r="C37" s="267"/>
    </row>
    <row r="38" spans="1:183" ht="20" customHeight="1" x14ac:dyDescent="0.2">
      <c r="B38" s="268" t="s">
        <v>122</v>
      </c>
      <c r="C38" s="269">
        <f>'Inputs and Model Assumptions'!I52</f>
        <v>1224999.72</v>
      </c>
      <c r="F38" s="270"/>
    </row>
    <row r="39" spans="1:183" ht="20" customHeight="1" x14ac:dyDescent="0.2">
      <c r="B39" s="268" t="s">
        <v>123</v>
      </c>
      <c r="C39" s="271">
        <f>'Inputs and Model Assumptions'!I53</f>
        <v>7.0000000000000007E-2</v>
      </c>
      <c r="D39" s="270"/>
      <c r="F39" s="270"/>
    </row>
    <row r="40" spans="1:183" ht="20" customHeight="1" x14ac:dyDescent="0.2">
      <c r="B40" s="272" t="s">
        <v>124</v>
      </c>
      <c r="C40" s="273">
        <f>((C39+1)^(1/12))-1</f>
        <v>5.6541453874052738E-3</v>
      </c>
      <c r="D40" s="270"/>
      <c r="F40" s="270"/>
    </row>
    <row r="41" spans="1:183" ht="20" customHeight="1" x14ac:dyDescent="0.2">
      <c r="B41" s="274" t="s">
        <v>125</v>
      </c>
      <c r="C41" s="338">
        <f>'Inputs and Model Assumptions'!I55/12</f>
        <v>9.1666666666666661</v>
      </c>
      <c r="D41" s="270"/>
    </row>
    <row r="42" spans="1:183" ht="20" customHeight="1" x14ac:dyDescent="0.15"/>
    <row r="44" spans="1:183" ht="16" thickBot="1" x14ac:dyDescent="0.25">
      <c r="A44" s="288" t="s">
        <v>132</v>
      </c>
      <c r="B44" s="289">
        <v>0</v>
      </c>
      <c r="C44" s="289">
        <v>1</v>
      </c>
      <c r="D44" s="289">
        <v>2</v>
      </c>
      <c r="E44" s="289">
        <v>3</v>
      </c>
      <c r="F44" s="289">
        <v>4</v>
      </c>
      <c r="G44" s="289">
        <v>5</v>
      </c>
      <c r="H44" s="289">
        <v>6</v>
      </c>
      <c r="I44" s="289">
        <v>7</v>
      </c>
      <c r="J44" s="289">
        <v>8</v>
      </c>
      <c r="K44" s="289">
        <v>9</v>
      </c>
      <c r="L44" s="289">
        <v>10</v>
      </c>
      <c r="M44" s="289">
        <v>11</v>
      </c>
      <c r="N44" s="289">
        <v>12</v>
      </c>
      <c r="O44" s="289">
        <v>13</v>
      </c>
      <c r="P44" s="289">
        <v>14</v>
      </c>
      <c r="Q44" s="289">
        <v>15</v>
      </c>
      <c r="R44" s="289">
        <v>16</v>
      </c>
      <c r="S44" s="289">
        <v>17</v>
      </c>
      <c r="T44" s="289">
        <v>18</v>
      </c>
      <c r="U44" s="289">
        <v>19</v>
      </c>
      <c r="V44" s="289">
        <v>20</v>
      </c>
      <c r="W44" s="289">
        <v>21</v>
      </c>
      <c r="X44" s="289">
        <v>22</v>
      </c>
      <c r="Y44" s="289">
        <v>23</v>
      </c>
      <c r="Z44" s="289">
        <v>24</v>
      </c>
      <c r="AA44" s="289">
        <v>25</v>
      </c>
      <c r="AB44" s="289">
        <v>26</v>
      </c>
      <c r="AC44" s="289">
        <v>27</v>
      </c>
      <c r="AD44" s="289">
        <v>28</v>
      </c>
      <c r="AE44" s="289">
        <v>29</v>
      </c>
      <c r="AF44" s="289">
        <v>30</v>
      </c>
      <c r="AG44" s="289">
        <v>31</v>
      </c>
      <c r="AH44" s="289">
        <v>32</v>
      </c>
      <c r="AI44" s="289">
        <v>33</v>
      </c>
      <c r="AJ44" s="289">
        <v>34</v>
      </c>
      <c r="AK44" s="289">
        <v>35</v>
      </c>
      <c r="AL44" s="289">
        <v>36</v>
      </c>
      <c r="AM44" s="289">
        <v>37</v>
      </c>
      <c r="AN44" s="289">
        <v>38</v>
      </c>
      <c r="AO44" s="289">
        <v>39</v>
      </c>
      <c r="AP44" s="289">
        <v>40</v>
      </c>
      <c r="AQ44" s="289">
        <v>41</v>
      </c>
      <c r="AR44" s="289">
        <v>42</v>
      </c>
      <c r="AS44" s="289">
        <v>43</v>
      </c>
      <c r="AT44" s="289">
        <v>44</v>
      </c>
      <c r="AU44" s="289">
        <v>45</v>
      </c>
      <c r="AV44" s="289">
        <v>46</v>
      </c>
      <c r="AW44" s="289">
        <v>47</v>
      </c>
      <c r="AX44" s="289">
        <v>48</v>
      </c>
      <c r="AY44" s="289">
        <v>49</v>
      </c>
      <c r="AZ44" s="289">
        <v>50</v>
      </c>
      <c r="BA44" s="289">
        <v>51</v>
      </c>
      <c r="BB44" s="289">
        <v>52</v>
      </c>
      <c r="BC44" s="289">
        <v>53</v>
      </c>
      <c r="BD44" s="289">
        <v>54</v>
      </c>
      <c r="BE44" s="289">
        <v>55</v>
      </c>
      <c r="BF44" s="289">
        <v>56</v>
      </c>
      <c r="BG44" s="289">
        <v>57</v>
      </c>
      <c r="BH44" s="289">
        <v>58</v>
      </c>
      <c r="BI44" s="289">
        <v>59</v>
      </c>
      <c r="BJ44" s="289">
        <v>60</v>
      </c>
      <c r="BK44" s="289">
        <v>61</v>
      </c>
      <c r="BL44" s="289">
        <v>62</v>
      </c>
      <c r="BM44" s="289">
        <v>63</v>
      </c>
      <c r="BN44" s="289">
        <v>64</v>
      </c>
      <c r="BO44" s="289">
        <v>65</v>
      </c>
      <c r="BP44" s="289">
        <v>66</v>
      </c>
      <c r="BQ44" s="289">
        <v>67</v>
      </c>
      <c r="BR44" s="289">
        <v>68</v>
      </c>
      <c r="BS44" s="289">
        <v>69</v>
      </c>
      <c r="BT44" s="289">
        <v>70</v>
      </c>
      <c r="BU44" s="289">
        <v>71</v>
      </c>
      <c r="BV44" s="289">
        <v>72</v>
      </c>
      <c r="BW44" s="289">
        <v>73</v>
      </c>
      <c r="BX44" s="289">
        <v>74</v>
      </c>
      <c r="BY44" s="289">
        <v>75</v>
      </c>
      <c r="BZ44" s="289">
        <v>76</v>
      </c>
      <c r="CA44" s="289">
        <v>77</v>
      </c>
      <c r="CB44" s="289">
        <v>78</v>
      </c>
      <c r="CC44" s="289">
        <v>79</v>
      </c>
      <c r="CD44" s="289">
        <v>80</v>
      </c>
      <c r="CE44" s="289">
        <v>81</v>
      </c>
      <c r="CF44" s="289">
        <v>82</v>
      </c>
      <c r="CG44" s="289">
        <v>83</v>
      </c>
      <c r="CH44" s="289">
        <v>84</v>
      </c>
      <c r="CI44" s="289">
        <v>85</v>
      </c>
      <c r="CJ44" s="289">
        <v>86</v>
      </c>
      <c r="CK44" s="289">
        <v>87</v>
      </c>
      <c r="CL44" s="289">
        <v>88</v>
      </c>
      <c r="CM44" s="289">
        <v>89</v>
      </c>
      <c r="CN44" s="289">
        <v>90</v>
      </c>
      <c r="CO44" s="289">
        <v>91</v>
      </c>
      <c r="CP44" s="289">
        <v>92</v>
      </c>
      <c r="CQ44" s="289">
        <v>93</v>
      </c>
      <c r="CR44" s="289">
        <v>94</v>
      </c>
      <c r="CS44" s="289">
        <v>95</v>
      </c>
      <c r="CT44" s="289">
        <v>96</v>
      </c>
      <c r="CU44" s="289">
        <v>97</v>
      </c>
      <c r="CV44" s="289">
        <v>98</v>
      </c>
      <c r="CW44" s="289">
        <v>99</v>
      </c>
      <c r="CX44" s="289">
        <v>100</v>
      </c>
      <c r="CY44" s="289">
        <v>101</v>
      </c>
      <c r="CZ44" s="289">
        <v>102</v>
      </c>
      <c r="DA44" s="289">
        <v>103</v>
      </c>
      <c r="DB44" s="289">
        <v>104</v>
      </c>
      <c r="DC44" s="289">
        <v>105</v>
      </c>
      <c r="DD44" s="289">
        <v>106</v>
      </c>
      <c r="DE44" s="289">
        <v>107</v>
      </c>
      <c r="DF44" s="289">
        <v>108</v>
      </c>
      <c r="DG44" s="289">
        <v>109</v>
      </c>
      <c r="DH44" s="289">
        <v>110</v>
      </c>
      <c r="DI44" s="289">
        <v>111</v>
      </c>
      <c r="DJ44" s="289">
        <v>112</v>
      </c>
      <c r="DK44" s="289">
        <v>113</v>
      </c>
      <c r="DL44" s="289">
        <v>114</v>
      </c>
      <c r="DM44" s="289">
        <v>115</v>
      </c>
      <c r="DN44" s="289">
        <v>116</v>
      </c>
      <c r="DO44" s="289">
        <v>117</v>
      </c>
      <c r="DP44" s="289">
        <v>118</v>
      </c>
      <c r="DQ44" s="289">
        <v>119</v>
      </c>
      <c r="DR44" s="289">
        <v>120</v>
      </c>
      <c r="DS44" s="289">
        <v>121</v>
      </c>
      <c r="DT44" s="289">
        <v>122</v>
      </c>
      <c r="DU44" s="289">
        <v>123</v>
      </c>
      <c r="DV44" s="289">
        <v>124</v>
      </c>
      <c r="DW44" s="289">
        <v>125</v>
      </c>
      <c r="DX44" s="289">
        <v>126</v>
      </c>
      <c r="DY44" s="289">
        <v>127</v>
      </c>
      <c r="DZ44" s="289">
        <v>128</v>
      </c>
      <c r="EA44" s="289">
        <v>129</v>
      </c>
      <c r="EB44" s="289">
        <v>130</v>
      </c>
      <c r="EC44" s="289">
        <v>131</v>
      </c>
      <c r="ED44" s="289">
        <v>132</v>
      </c>
      <c r="EE44" s="289">
        <v>133</v>
      </c>
      <c r="EF44" s="289">
        <v>134</v>
      </c>
      <c r="EG44" s="289">
        <v>135</v>
      </c>
      <c r="EH44" s="289">
        <v>136</v>
      </c>
      <c r="EI44" s="289">
        <v>137</v>
      </c>
      <c r="EJ44" s="289">
        <v>138</v>
      </c>
      <c r="EK44" s="289">
        <v>139</v>
      </c>
      <c r="EL44" s="289">
        <v>140</v>
      </c>
      <c r="EM44" s="289">
        <v>141</v>
      </c>
      <c r="EN44" s="289">
        <v>142</v>
      </c>
      <c r="EO44" s="289">
        <v>143</v>
      </c>
      <c r="EP44" s="289">
        <v>144</v>
      </c>
      <c r="EQ44" s="289">
        <v>145</v>
      </c>
      <c r="ER44" s="289">
        <v>146</v>
      </c>
      <c r="ES44" s="289">
        <v>147</v>
      </c>
      <c r="ET44" s="289">
        <v>148</v>
      </c>
      <c r="EU44" s="289">
        <v>149</v>
      </c>
      <c r="EV44" s="289">
        <v>150</v>
      </c>
      <c r="EW44" s="289">
        <v>151</v>
      </c>
      <c r="EX44" s="289">
        <v>152</v>
      </c>
      <c r="EY44" s="289">
        <v>153</v>
      </c>
      <c r="EZ44" s="289">
        <v>154</v>
      </c>
      <c r="FA44" s="289">
        <v>155</v>
      </c>
      <c r="FB44" s="289">
        <v>156</v>
      </c>
      <c r="FC44" s="289">
        <v>157</v>
      </c>
      <c r="FD44" s="289">
        <v>158</v>
      </c>
      <c r="FE44" s="289">
        <v>159</v>
      </c>
      <c r="FF44" s="289">
        <v>160</v>
      </c>
      <c r="FG44" s="289">
        <v>161</v>
      </c>
      <c r="FH44" s="289">
        <v>162</v>
      </c>
      <c r="FI44" s="289">
        <v>163</v>
      </c>
      <c r="FJ44" s="289">
        <v>164</v>
      </c>
      <c r="FK44" s="289">
        <v>165</v>
      </c>
      <c r="FL44" s="289">
        <v>166</v>
      </c>
      <c r="FM44" s="289">
        <v>167</v>
      </c>
      <c r="FN44" s="289">
        <v>168</v>
      </c>
      <c r="FO44" s="289">
        <v>169</v>
      </c>
      <c r="FP44" s="289">
        <v>170</v>
      </c>
      <c r="FQ44" s="289">
        <v>171</v>
      </c>
      <c r="FR44" s="289">
        <v>172</v>
      </c>
      <c r="FS44" s="289">
        <v>173</v>
      </c>
      <c r="FT44" s="289">
        <v>174</v>
      </c>
      <c r="FU44" s="289">
        <v>175</v>
      </c>
      <c r="FV44" s="289">
        <v>176</v>
      </c>
      <c r="FW44" s="289">
        <v>177</v>
      </c>
      <c r="FX44" s="289">
        <v>178</v>
      </c>
      <c r="FY44" s="289">
        <v>179</v>
      </c>
      <c r="FZ44" s="289">
        <v>180</v>
      </c>
    </row>
    <row r="45" spans="1:183" ht="16" thickBot="1" x14ac:dyDescent="0.25">
      <c r="A45" s="275" t="s">
        <v>126</v>
      </c>
      <c r="B45" s="286">
        <f>C38</f>
        <v>1224999.72</v>
      </c>
      <c r="C45" s="287">
        <f>IF(C$8*12&gt;=C44,B45-C46,"")</f>
        <v>1216939.364478701</v>
      </c>
      <c r="D45" s="287">
        <f>IF(C$8*12&gt;=D44,C45-D46,"")</f>
        <v>1208833.4345354105</v>
      </c>
      <c r="E45" s="287">
        <f>IF(C$8*12&gt;=E44,D45-E46,"")</f>
        <v>1200681.6724857204</v>
      </c>
      <c r="F45" s="287">
        <f>IF(C$8*12&gt;=F44,E45-F46,"")</f>
        <v>1192483.8191882379</v>
      </c>
      <c r="G45" s="287">
        <f>IF(C$8*12&gt;=G44,F45-G46,"")</f>
        <v>1184239.6140363468</v>
      </c>
      <c r="H45" s="287">
        <f>IF(C$8*12&gt;=H44,G45-H46,"")</f>
        <v>1175948.7949499232</v>
      </c>
      <c r="I45" s="287">
        <f>IF(C$8*12&gt;=I44,H45-I46,"")</f>
        <v>1167611.0983670044</v>
      </c>
      <c r="J45" s="287">
        <f>IF(C$8*12&gt;=J44,I45-J46,"")</f>
        <v>1159226.2592354096</v>
      </c>
      <c r="K45" s="287">
        <f>IF(C$8*12&gt;=K44,J45-K46,"")</f>
        <v>1150794.0110043148</v>
      </c>
      <c r="L45" s="287">
        <f>IF(C$8*12&gt;=L44,K45-L46,"")</f>
        <v>1142314.0856157786</v>
      </c>
      <c r="M45" s="287">
        <f>IF(C$8*12&gt;=M44,L45-M46,"")</f>
        <v>1133786.2134962212</v>
      </c>
      <c r="N45" s="286">
        <f>IF(C$8*12&gt;=N44,M45-N46,"")</f>
        <v>1125210.1235478548</v>
      </c>
      <c r="O45" s="287">
        <f>IF(C$8*12&gt;=O44,N45-O46,"")</f>
        <v>1116585.5431400649</v>
      </c>
      <c r="P45" s="287">
        <f>IF(C$8*12&gt;=P44,O45-P46,"")</f>
        <v>1107912.198100744</v>
      </c>
      <c r="Q45" s="287">
        <f>IF(C$8*12&gt;=Q44,P45-Q46,"")</f>
        <v>1099189.8127075757</v>
      </c>
      <c r="R45" s="287">
        <f>IF(C$8*12&gt;=R44,Q45-R46,"")</f>
        <v>1090418.1096792694</v>
      </c>
      <c r="S45" s="287">
        <f>IF(C$8*12&gt;=S44,R45-S46,"")</f>
        <v>1081596.8101667459</v>
      </c>
      <c r="T45" s="287">
        <f>IF(C$8*12&gt;=T44,S45-T46,"")</f>
        <v>1072725.6337442726</v>
      </c>
      <c r="U45" s="287">
        <f>IF(C$8*12&gt;=U44,T45-U46,"")</f>
        <v>1063804.2984005495</v>
      </c>
      <c r="V45" s="287">
        <f>IF(C$8*12&gt;=V44,U45-V46,"")</f>
        <v>1054832.5205297431</v>
      </c>
      <c r="W45" s="287">
        <f>IF(C$8*12&gt;=W44,V45-W46,"")</f>
        <v>1045810.0149224716</v>
      </c>
      <c r="X45" s="287">
        <f>IF(C$8*12&gt;=X44,W45-X46,"")</f>
        <v>1036736.494756738</v>
      </c>
      <c r="Y45" s="287">
        <f>IF(C$8*12&gt;=Y44,X45-Y46,"")</f>
        <v>1027611.6715888117</v>
      </c>
      <c r="Z45" s="286">
        <f>IF(C$8*12&gt;=Z44,Y45-Z46,"")</f>
        <v>1018435.2553440596</v>
      </c>
      <c r="AA45" s="287">
        <f>IF(C$8*12&gt;=AA44,Z45-AA46,"")</f>
        <v>1009206.9543077243</v>
      </c>
      <c r="AB45" s="287">
        <f>IF(C$8*12&gt;=AB44,AA45-AB46,"")</f>
        <v>999926.4751156508</v>
      </c>
      <c r="AC45" s="287">
        <f>IF(C$8*12&gt;=AC44,AB45-AC46,"")</f>
        <v>990593.52274496062</v>
      </c>
      <c r="AD45" s="287">
        <f>IF(C$8*12&gt;=AD44,AC45-AD46,"")</f>
        <v>981207.80050467281</v>
      </c>
      <c r="AE45" s="287">
        <f>IF(C$8*12&gt;=AE44,AD45-AE46,"")</f>
        <v>971769.01002627262</v>
      </c>
      <c r="AF45" s="287">
        <f>IF(C$8*12&gt;=AF44,AE45-AF46,"")</f>
        <v>962276.85125422629</v>
      </c>
      <c r="AG45" s="287">
        <f>IF(C$8*12&gt;=AG44,AF45-AG46,"")</f>
        <v>952731.02243644244</v>
      </c>
      <c r="AH45" s="287">
        <f>IF(C$8*12&gt;=AH44,AG45-AH46,"")</f>
        <v>943131.22011467954</v>
      </c>
      <c r="AI45" s="287">
        <f>IF(C$8*12&gt;=AI44,AH45-AI46,"")</f>
        <v>933477.1391148991</v>
      </c>
      <c r="AJ45" s="287">
        <f>IF(C$8*12&gt;=AJ44,AI45-AJ46,"")</f>
        <v>923768.47253756411</v>
      </c>
      <c r="AK45" s="287">
        <f>IF(C$8*12&gt;=AK44,AJ45-AK46,"")</f>
        <v>914004.91174788307</v>
      </c>
      <c r="AL45" s="286">
        <f>IF(C$8*12&gt;=AL44,AK45-AL46,"")</f>
        <v>904186.14636599831</v>
      </c>
      <c r="AM45" s="287">
        <f>IF(C$8*12&gt;=AM44,AL45-AM46,"")</f>
        <v>894311.8642571196</v>
      </c>
      <c r="AN45" s="287">
        <f>IF(C$8*12&gt;=AN44,AM45-AN46,"")</f>
        <v>884381.75152160099</v>
      </c>
      <c r="AO45" s="287">
        <f>IF(C$8*12&gt;=AO44,AN45-AO46,"")</f>
        <v>874395.49248496245</v>
      </c>
      <c r="AP45" s="287">
        <f>IF(C$8*12&gt;=AP44,AO45-AP46,"")</f>
        <v>864352.76968785445</v>
      </c>
      <c r="AQ45" s="287">
        <f>IF(C$8*12&gt;=AQ44,AP45-AQ46,"")</f>
        <v>854253.26387596619</v>
      </c>
      <c r="AR45" s="287">
        <f>IF(C$8*12&gt;=AR44,AQ45-AR46,"")</f>
        <v>844096.65398987662</v>
      </c>
      <c r="AS45" s="287">
        <f>IF(C$8*12&gt;=AS44,AR45-AS46,"")</f>
        <v>833882.61715484795</v>
      </c>
      <c r="AT45" s="287">
        <f>IF(C$8*12&gt;=AT44,AS45-AT46,"")</f>
        <v>823610.82867056166</v>
      </c>
      <c r="AU45" s="287">
        <f>IF(C$8*12&gt;=AU44,AT45-AU46,"")</f>
        <v>813280.96200079657</v>
      </c>
      <c r="AV45" s="287">
        <f>IF(C$8*12&gt;=AV44,AU45-AV46,"")</f>
        <v>802892.68876304815</v>
      </c>
      <c r="AW45" s="287">
        <f>IF(C$8*12&gt;=AW44,AV45-AW46,"")</f>
        <v>792445.67871808936</v>
      </c>
      <c r="AX45" s="286">
        <f>IF(C$8*12&gt;=AX44,AW45-AX46,"")</f>
        <v>781939.59975947277</v>
      </c>
      <c r="AY45" s="287">
        <f>IF(C$8*12&gt;=AY44,AX45-AY46,"")</f>
        <v>771374.1179029725</v>
      </c>
      <c r="AZ45" s="287">
        <f>IF(C$8*12&gt;=AZ44,AY45-AZ46,"")</f>
        <v>760748.89727596764</v>
      </c>
      <c r="BA45" s="287">
        <f>IF(C$8*12&gt;=BA44,AZ45-BA46,"")</f>
        <v>750063.60010676447</v>
      </c>
      <c r="BB45" s="287">
        <f>IF(C$8*12&gt;=BB44,BA45-BB46,"")</f>
        <v>739317.88671385893</v>
      </c>
      <c r="BC45" s="287">
        <f>IF(C$8*12&gt;=BC44,BB45-BC46,"")</f>
        <v>728511.4154951385</v>
      </c>
      <c r="BD45" s="287">
        <f>IF(C$8*12&gt;=BD44,BC45-BD46,"")</f>
        <v>717643.84291702264</v>
      </c>
      <c r="BE45" s="287">
        <f>IF(C$8*12&gt;=BE44,BD45-BE46,"")</f>
        <v>706714.82350354199</v>
      </c>
      <c r="BF45" s="287">
        <f>IF(C$8*12&gt;=BF44,BE45-BF46,"")</f>
        <v>695724.00982535572</v>
      </c>
      <c r="BG45" s="287">
        <f>IF(C$8*12&gt;=BG44,BF45-BG46,"")</f>
        <v>684671.05248870712</v>
      </c>
      <c r="BH45" s="287">
        <f>IF(C$8*12&gt;=BH44,BG45-BH46,"")</f>
        <v>673555.60012431629</v>
      </c>
      <c r="BI45" s="287">
        <f>IF(C$8*12&gt;=BI44,BH45-BI46,"")</f>
        <v>662377.29937621043</v>
      </c>
      <c r="BJ45" s="286">
        <f>IF(C$8*12&gt;=BJ44,BI45-BJ46,"")</f>
        <v>651135.79489049059</v>
      </c>
      <c r="BK45" s="287">
        <f>IF(C$8*12&gt;=BK44,BJ45-BK46,"")</f>
        <v>639830.72930403531</v>
      </c>
      <c r="BL45" s="287">
        <f>IF(C$8*12&gt;=BL44,BK45-BL46,"")</f>
        <v>628461.74323314009</v>
      </c>
      <c r="BM45" s="287">
        <f>IF(C$8*12&gt;=BM44,BL45-BM46,"")</f>
        <v>617028.47526209266</v>
      </c>
      <c r="BN45" s="287">
        <f>IF(C$8*12&gt;=BN44,BM45-BN46,"")</f>
        <v>605530.5619316838</v>
      </c>
      <c r="BO45" s="287">
        <f>IF(C$8*12&gt;=BO44,BN45-BO46,"")</f>
        <v>593967.63772765303</v>
      </c>
      <c r="BP45" s="287">
        <f>IF(C$8*12&gt;=BP44,BO45-BP46,"")</f>
        <v>582339.33506906906</v>
      </c>
      <c r="BQ45" s="287">
        <f>IF(C$8*12&gt;=BQ44,BP45-BQ46,"")</f>
        <v>570645.28429664474</v>
      </c>
      <c r="BR45" s="287">
        <f>IF(C$8*12&gt;=BR44,BQ45-BR46,"")</f>
        <v>558885.11366098537</v>
      </c>
      <c r="BS45" s="287">
        <f>IF(C$8*12&gt;=BS44,BR45-BS46,"")</f>
        <v>547058.44931077131</v>
      </c>
      <c r="BT45" s="287">
        <f>IF(C$8*12&gt;=BT44,BS45-BT46,"")</f>
        <v>535164.91528087307</v>
      </c>
      <c r="BU45" s="287">
        <f>IF(C$8*12&gt;=BU44,BT45-BU46,"")</f>
        <v>523204.13348039979</v>
      </c>
      <c r="BV45" s="286">
        <f>IF(C$8*12&gt;=BV44,BU45-BV46,"")</f>
        <v>511175.72368067957</v>
      </c>
      <c r="BW45" s="287">
        <f>IF(C$8*12&gt;=BW44,BV45-BW46,"")</f>
        <v>499079.30350317247</v>
      </c>
      <c r="BX45" s="287">
        <f>IF(C$8*12&gt;=BX44,BW45-BX46,"")</f>
        <v>486914.48840731458</v>
      </c>
      <c r="BY45" s="287">
        <f>IF(C$8*12&gt;=BY44,BX45-BY46,"")</f>
        <v>474680.89167829382</v>
      </c>
      <c r="BZ45" s="287">
        <f>IF(C$8*12&gt;=BZ44,BY45-BZ46,"")</f>
        <v>462378.12441475631</v>
      </c>
      <c r="CA45" s="287">
        <f>IF(C$8*12&gt;=CA44,BZ45-CA46,"")</f>
        <v>450005.79551644332</v>
      </c>
      <c r="CB45" s="287">
        <f>IF(C$8*12&gt;=CB44,CA45-CB46,"")</f>
        <v>437563.51167175849</v>
      </c>
      <c r="CC45" s="287">
        <f>IF(C$8*12&gt;=CC44,CB45-CC46,"")</f>
        <v>425050.87734526442</v>
      </c>
      <c r="CD45" s="287">
        <f>IF(C$8*12&gt;=CD44,CC45-CD46,"")</f>
        <v>412467.49476510898</v>
      </c>
      <c r="CE45" s="287">
        <f>IF(C$8*12&gt;=CE44,CD45-CE46,"")</f>
        <v>399812.96391037997</v>
      </c>
      <c r="CF45" s="287">
        <f>IF(C$8*12&gt;=CF44,CE45-CF46,"")</f>
        <v>387086.88249838894</v>
      </c>
      <c r="CG45" s="287">
        <f>IF(C$8*12&gt;=CG44,CF45-CG46,"")</f>
        <v>374288.84597188252</v>
      </c>
      <c r="CH45" s="286">
        <f>IF(C$8*12&gt;=CH44,CG45-CH46,"")</f>
        <v>361418.44748618192</v>
      </c>
      <c r="CI45" s="287">
        <f>IF(C$8*12&gt;=CI44,CH45-CI46,"")</f>
        <v>348475.27789624932</v>
      </c>
      <c r="CJ45" s="287">
        <f>IF(C$8*12&gt;=CJ44,CI45-CJ46,"")</f>
        <v>335458.92574368138</v>
      </c>
      <c r="CK45" s="287">
        <f>IF(C$8*12&gt;=CK44,CJ45-CK46,"")</f>
        <v>322368.97724362917</v>
      </c>
      <c r="CL45" s="287">
        <f>IF(C$8*12&gt;=CL44,CK45-CL46,"")</f>
        <v>309205.01627164404</v>
      </c>
      <c r="CM45" s="287">
        <f>IF(C$8*12&gt;=CM44,CL45-CM46,"")</f>
        <v>295966.62435044919</v>
      </c>
      <c r="CN45" s="287">
        <f>IF(C$8*12&gt;=CN44,CM45-CN46,"")</f>
        <v>282653.3806366364</v>
      </c>
      <c r="CO45" s="287">
        <f>IF(C$8*12&gt;=CO44,CN45-CO46,"")</f>
        <v>269264.86190728779</v>
      </c>
      <c r="CP45" s="287">
        <f>IF(C$8*12&gt;=CP44,CO45-CP46,"")</f>
        <v>255800.64254652144</v>
      </c>
      <c r="CQ45" s="287">
        <f>IF(C$8*12&gt;=CQ44,CP45-CQ46,"")</f>
        <v>242260.29453196138</v>
      </c>
      <c r="CR45" s="287">
        <f>IF(C$8*12&gt;=CR44,CQ45-CR46,"")</f>
        <v>228643.38742113096</v>
      </c>
      <c r="CS45" s="287">
        <f>IF(C$8*12&gt;=CS44,CR45-CS46,"")</f>
        <v>214949.48833776909</v>
      </c>
      <c r="CT45" s="286">
        <f>IF(C$8*12&gt;=CT44,CS45-CT46,"")</f>
        <v>201178.16195806945</v>
      </c>
      <c r="CU45" s="287">
        <f>IF(C$8*12&gt;=CU44,CT45-CU46,"")</f>
        <v>187328.97049684159</v>
      </c>
      <c r="CV45" s="287">
        <f>IF(C$8*12&gt;=CV44,CU45-CV46,"")</f>
        <v>173401.47369359393</v>
      </c>
      <c r="CW45" s="287">
        <f>IF(C$8*12&gt;=CW44,CV45-CW46,"")</f>
        <v>159395.22879853807</v>
      </c>
      <c r="CX45" s="287">
        <f>IF(C$8*12&gt;=CX44,CW45-CX46,"")</f>
        <v>145309.79055851395</v>
      </c>
      <c r="CY45" s="287">
        <f>IF(C$8*12&gt;=CY44,CX45-CY46,"")</f>
        <v>131144.71120283543</v>
      </c>
      <c r="CZ45" s="287">
        <f>IF(C$8*12&gt;=CZ44,CY45-CZ46,"")</f>
        <v>116899.54042905578</v>
      </c>
      <c r="DA45" s="287">
        <f>IF(C$8*12&gt;=DA44,CZ45-DA46,"")</f>
        <v>102573.82538865275</v>
      </c>
      <c r="DB45" s="287">
        <f>IF(C$8*12&gt;=DB44,DA45-DB46,"")</f>
        <v>88167.110672632756</v>
      </c>
      <c r="DC45" s="287">
        <f>IF(C$8*12&gt;=DC44,DB45-DC46,"")</f>
        <v>73678.938297053508</v>
      </c>
      <c r="DD45" s="287">
        <f>IF(C$8*12&gt;=DD44,DC45-DD46,"")</f>
        <v>59108.847688464943</v>
      </c>
      <c r="DE45" s="287">
        <f>IF(C$8*12&gt;=DE44,DD45-DE46,"")</f>
        <v>44456.375669267749</v>
      </c>
      <c r="DF45" s="286">
        <f>IF(C$8*12&gt;=DF44,DE45-DF46,"")</f>
        <v>29721.056442989131</v>
      </c>
      <c r="DG45" s="287">
        <f>IF(C$8*12&gt;=DG44,DF45-DG46,"")</f>
        <v>14902.421579475304</v>
      </c>
      <c r="DH45" s="287">
        <f>IF(C$8*12&gt;=DH44,DG45-DH46,"")</f>
        <v>2.9649527277797461E-10</v>
      </c>
      <c r="DI45" s="287" t="str">
        <f t="shared" ref="DI45" si="167">IF(D$8*12&gt;=DI44,DH45-DI46,"")</f>
        <v/>
      </c>
      <c r="DJ45" s="287" t="str">
        <f t="shared" ref="DJ45" si="168">IF(E$8*12&gt;=DJ44,DI45-DJ46,"")</f>
        <v/>
      </c>
      <c r="DK45" s="287" t="str">
        <f>IF(C$8*12&gt;=DK44,DJ45-DK46,"")</f>
        <v/>
      </c>
      <c r="DL45" s="287" t="str">
        <f>IF(C$8*12&gt;=DL44,DK45-DL46,"")</f>
        <v/>
      </c>
      <c r="DM45" s="287" t="str">
        <f>IF(C$8*12&gt;=DM44,DL45-DM46,"")</f>
        <v/>
      </c>
      <c r="DN45" s="287" t="str">
        <f>IF(C$8*12&gt;=DN44,DM45-DN46,"")</f>
        <v/>
      </c>
      <c r="DO45" s="287" t="str">
        <f>IF(C$8*12&gt;=DO44,DN45-DO46,"")</f>
        <v/>
      </c>
      <c r="DP45" s="287" t="str">
        <f>IF(C$8*12&gt;=DP44,DO45-DP46,"")</f>
        <v/>
      </c>
      <c r="DQ45" s="287" t="str">
        <f>IF(C$8*12&gt;=DQ44,DP45-DQ46,"")</f>
        <v/>
      </c>
      <c r="DR45" s="287" t="str">
        <f>IF(C$8*12&gt;=DR44,DQ45-DR46,"")</f>
        <v/>
      </c>
      <c r="DS45" s="287" t="str">
        <f>IF(C$8*12&gt;=DS44,DR45-DS46,"")</f>
        <v/>
      </c>
      <c r="DT45" s="287" t="str">
        <f>IF(C$8*12&gt;=DT44,DS45-DT46,"")</f>
        <v/>
      </c>
      <c r="DU45" s="287" t="str">
        <f>IF(C$8*12&gt;=DU44,DT45-DU46,"")</f>
        <v/>
      </c>
      <c r="DV45" s="287" t="str">
        <f>IF(C$8*12&gt;=DV44,DU45-DV46,"")</f>
        <v/>
      </c>
      <c r="DW45" s="287" t="str">
        <f>IF(C$8*12&gt;=DW44,DV45-DW46,"")</f>
        <v/>
      </c>
      <c r="DX45" s="287" t="str">
        <f>IF(C$8*12&gt;=DX44,DW45-DX46,"")</f>
        <v/>
      </c>
      <c r="DY45" s="287" t="str">
        <f>IF(C$8*12&gt;=DY44,DX45-DY46,"")</f>
        <v/>
      </c>
      <c r="DZ45" s="287" t="str">
        <f>IF(C$8*12&gt;=DZ44,DY45-DZ46,"")</f>
        <v/>
      </c>
      <c r="EA45" s="287" t="str">
        <f>IF(C$8*12&gt;=EA44,DZ45-EA46,"")</f>
        <v/>
      </c>
      <c r="EB45" s="287" t="str">
        <f>IF(C$8*12&gt;=EB44,EA45-EB46,"")</f>
        <v/>
      </c>
      <c r="EC45" s="287" t="str">
        <f>IF(C$8*12&gt;=EC44,EB45-EC46,"")</f>
        <v/>
      </c>
      <c r="ED45" s="287" t="str">
        <f>IF(C$8*12&gt;=ED44,EC45-ED46,"")</f>
        <v/>
      </c>
      <c r="EE45" s="287" t="str">
        <f>IF(C$8*12&gt;=EE44,ED45-EE46,"")</f>
        <v/>
      </c>
      <c r="EF45" s="287" t="str">
        <f>IF(C$8*12&gt;=EF44,EE45-EF46,"")</f>
        <v/>
      </c>
      <c r="EG45" s="287" t="str">
        <f>IF(C$8*12&gt;=EG44,EF45-EG46,"")</f>
        <v/>
      </c>
      <c r="EH45" s="287" t="str">
        <f>IF(C$8*12&gt;=EH44,EG45-EH46,"")</f>
        <v/>
      </c>
      <c r="EI45" s="287" t="str">
        <f>IF(C$8*12&gt;=EI44,EH45-EI46,"")</f>
        <v/>
      </c>
      <c r="EJ45" s="287" t="str">
        <f>IF(C$8*12&gt;=EJ44,EI45-EJ46,"")</f>
        <v/>
      </c>
      <c r="EK45" s="287" t="str">
        <f>IF(C$8*12&gt;=EK44,EJ45-EK46,"")</f>
        <v/>
      </c>
      <c r="EL45" s="287" t="str">
        <f>IF(C$8*12&gt;=EL44,EK45-EL46,"")</f>
        <v/>
      </c>
      <c r="EM45" s="287" t="str">
        <f>IF(C$8*12&gt;=EM44,EL45-EM46,"")</f>
        <v/>
      </c>
      <c r="EN45" s="287" t="str">
        <f>IF(C$8*12&gt;=EN44,EM45-EN46,"")</f>
        <v/>
      </c>
      <c r="EO45" s="287" t="str">
        <f>IF(C$8*12&gt;=EO44,EN45-EO46,"")</f>
        <v/>
      </c>
      <c r="EP45" s="287" t="str">
        <f>IF(C$8*12&gt;=EP44,EO45-EP46,"")</f>
        <v/>
      </c>
      <c r="EQ45" s="287" t="str">
        <f>IF(C$8*12&gt;=EQ44,EP45-EQ46,"")</f>
        <v/>
      </c>
      <c r="ER45" s="287" t="str">
        <f>IF(C$8*12&gt;=ER44,EQ45-ER46,"")</f>
        <v/>
      </c>
      <c r="ES45" s="287" t="str">
        <f>IF(C$8*12&gt;=ES44,ER45-ES46,"")</f>
        <v/>
      </c>
      <c r="ET45" s="287" t="str">
        <f>IF(C$8*12&gt;=ET44,ES45-ET46,"")</f>
        <v/>
      </c>
      <c r="EU45" s="287" t="str">
        <f>IF(C$8*12&gt;=EU44,ET45-EU46,"")</f>
        <v/>
      </c>
      <c r="EV45" s="287" t="str">
        <f>IF(C$8*12&gt;=EV44,EU45-EV46,"")</f>
        <v/>
      </c>
      <c r="EW45" s="287" t="str">
        <f>IF(C$8*12&gt;=EW44,EV45-EW46,"")</f>
        <v/>
      </c>
      <c r="EX45" s="287" t="str">
        <f>IF(C$8*12&gt;=EX44,EW45-EX46,"")</f>
        <v/>
      </c>
      <c r="EY45" s="287" t="str">
        <f>IF(C$8*12&gt;=EY44,EX45-EY46,"")</f>
        <v/>
      </c>
      <c r="EZ45" s="287" t="str">
        <f>IF(C$8*12&gt;=EZ44,EY45-EZ46,"")</f>
        <v/>
      </c>
      <c r="FA45" s="287" t="str">
        <f>IF(C$8*12&gt;=FA44,EZ45-FA46,"")</f>
        <v/>
      </c>
      <c r="FB45" s="287" t="str">
        <f>IF(C$8*12&gt;=FB44,FA45-FB46,"")</f>
        <v/>
      </c>
      <c r="FC45" s="287" t="str">
        <f>IF(C$8*12&gt;=FC44,FB45-FC46,"")</f>
        <v/>
      </c>
      <c r="FD45" s="287" t="str">
        <f>IF(C$8*12&gt;=FD44,FC45-FD46,"")</f>
        <v/>
      </c>
      <c r="FE45" s="287" t="str">
        <f>IF(C$8*12&gt;=FE44,FD45-FE46,"")</f>
        <v/>
      </c>
      <c r="FF45" s="287" t="str">
        <f>IF(C$8*12&gt;=FF44,FE45-FF46,"")</f>
        <v/>
      </c>
      <c r="FG45" s="287" t="str">
        <f>IF(C$8*12&gt;=FG44,FF45-FG46,"")</f>
        <v/>
      </c>
      <c r="FH45" s="287" t="str">
        <f>IF(C$8*12&gt;=FH44,FG45-FH46,"")</f>
        <v/>
      </c>
      <c r="FI45" s="287" t="str">
        <f>IF(C$8*12&gt;=FI44,FH45-FI46,"")</f>
        <v/>
      </c>
      <c r="FJ45" s="287" t="str">
        <f>IF(C$8*12&gt;=FJ44,FI45-FJ46,"")</f>
        <v/>
      </c>
      <c r="FK45" s="287" t="str">
        <f>IF(C$8*12&gt;=FK44,FJ45-FK46,"")</f>
        <v/>
      </c>
      <c r="FL45" s="287" t="str">
        <f>IF(C$8*12&gt;=FL44,FK45-FL46,"")</f>
        <v/>
      </c>
      <c r="FM45" s="287" t="str">
        <f>IF(C$8*12&gt;=FM44,FL45-FM46,"")</f>
        <v/>
      </c>
      <c r="FN45" s="287" t="str">
        <f>IF(C$8*12&gt;=FN44,FM45-FN46,"")</f>
        <v/>
      </c>
      <c r="FO45" s="287" t="str">
        <f>IF(C$8*12&gt;=FO44,FN45-FO46,"")</f>
        <v/>
      </c>
      <c r="FP45" s="287" t="str">
        <f>IF(C$8*12&gt;=FP44,FO45-FP46,"")</f>
        <v/>
      </c>
      <c r="FQ45" s="287" t="str">
        <f>IF(C$8*12&gt;=FQ44,FP45-FQ46,"")</f>
        <v/>
      </c>
      <c r="FR45" s="287" t="str">
        <f>IF(C$8*12&gt;=FR44,FQ45-FR46,"")</f>
        <v/>
      </c>
      <c r="FS45" s="287" t="str">
        <f>IF(C$8*12&gt;=FS44,FR45-FS46,"")</f>
        <v/>
      </c>
      <c r="FT45" s="287" t="str">
        <f>IF(C$8*12&gt;=FT44,FS45-FT46,"")</f>
        <v/>
      </c>
      <c r="FU45" s="287" t="str">
        <f>IF(C$8*12&gt;=FU44,FT45-FU46,"")</f>
        <v/>
      </c>
      <c r="FV45" s="287" t="str">
        <f>IF(C$8*12&gt;=FV44,FU45-FV46,"")</f>
        <v/>
      </c>
      <c r="FW45" s="287" t="str">
        <f>IF(C$8*12&gt;=FW44,FV45-FW46,"")</f>
        <v/>
      </c>
      <c r="FX45" s="287" t="str">
        <f>IF(C$8*12&gt;=FX44,FW45-FX46,"")</f>
        <v/>
      </c>
      <c r="FY45" s="287" t="str">
        <f>IF(C$8*12&gt;=FY44,FX45-FY46,"")</f>
        <v/>
      </c>
      <c r="FZ45" s="287" t="str">
        <f>IF(C$8*12&gt;=FZ44,FY45-FZ46,"")</f>
        <v/>
      </c>
      <c r="GA45" s="284" t="s">
        <v>136</v>
      </c>
    </row>
    <row r="46" spans="1:183" ht="16" thickBot="1" x14ac:dyDescent="0.25">
      <c r="A46" s="275" t="s">
        <v>127</v>
      </c>
      <c r="B46" s="278"/>
      <c r="C46" s="281">
        <f>IF($C$41*12&gt;=C44,C48-C47,"0")</f>
        <v>8060.355521299015</v>
      </c>
      <c r="D46" s="281">
        <f>IF($C$41*12&gt;=D44,D48-D47,"0")</f>
        <v>8105.9299432906137</v>
      </c>
      <c r="E46" s="281">
        <f t="shared" ref="E46:BP46" si="169">IF($C$41*12&gt;=E44,E48-E47,"0")</f>
        <v>8151.7620496901</v>
      </c>
      <c r="F46" s="281">
        <f t="shared" si="169"/>
        <v>8197.8532974825812</v>
      </c>
      <c r="G46" s="281">
        <f t="shared" si="169"/>
        <v>8244.2051518911667</v>
      </c>
      <c r="H46" s="281">
        <f t="shared" si="169"/>
        <v>8290.8190864235548</v>
      </c>
      <c r="I46" s="281">
        <f t="shared" si="169"/>
        <v>8337.6965829188684</v>
      </c>
      <c r="J46" s="281">
        <f t="shared" si="169"/>
        <v>8384.8391315947629</v>
      </c>
      <c r="K46" s="281">
        <f t="shared" si="169"/>
        <v>8432.2482310948053</v>
      </c>
      <c r="L46" s="281">
        <f t="shared" si="169"/>
        <v>8479.9253885361068</v>
      </c>
      <c r="M46" s="281">
        <f t="shared" si="169"/>
        <v>8527.8721195572398</v>
      </c>
      <c r="N46" s="281">
        <f t="shared" si="169"/>
        <v>8576.0899483664161</v>
      </c>
      <c r="O46" s="281">
        <f t="shared" si="169"/>
        <v>8624.5804077899447</v>
      </c>
      <c r="P46" s="281">
        <f t="shared" si="169"/>
        <v>8673.3450393209569</v>
      </c>
      <c r="Q46" s="281">
        <f t="shared" si="169"/>
        <v>8722.3853931684062</v>
      </c>
      <c r="R46" s="281">
        <f t="shared" si="169"/>
        <v>8771.7030283063614</v>
      </c>
      <c r="S46" s="281">
        <f t="shared" si="169"/>
        <v>8821.2995125235466</v>
      </c>
      <c r="T46" s="281">
        <f t="shared" si="169"/>
        <v>8871.1764224732033</v>
      </c>
      <c r="U46" s="281">
        <f t="shared" si="169"/>
        <v>8921.335343723189</v>
      </c>
      <c r="V46" s="281">
        <f t="shared" si="169"/>
        <v>8971.7778708063961</v>
      </c>
      <c r="W46" s="281">
        <f t="shared" si="169"/>
        <v>9022.5056072714415</v>
      </c>
      <c r="X46" s="281">
        <f t="shared" si="169"/>
        <v>9073.5201657336329</v>
      </c>
      <c r="Y46" s="281">
        <f t="shared" si="169"/>
        <v>9124.8231679262444</v>
      </c>
      <c r="Z46" s="281">
        <f t="shared" si="169"/>
        <v>9176.4162447520648</v>
      </c>
      <c r="AA46" s="281">
        <f t="shared" si="169"/>
        <v>9228.3010363352405</v>
      </c>
      <c r="AB46" s="281">
        <f t="shared" si="169"/>
        <v>9280.4791920734224</v>
      </c>
      <c r="AC46" s="281">
        <f t="shared" si="169"/>
        <v>9332.9523706901964</v>
      </c>
      <c r="AD46" s="281">
        <f t="shared" si="169"/>
        <v>9385.7222402878069</v>
      </c>
      <c r="AE46" s="281">
        <f t="shared" si="169"/>
        <v>9438.7904784001967</v>
      </c>
      <c r="AF46" s="281">
        <f t="shared" si="169"/>
        <v>9492.1587720463285</v>
      </c>
      <c r="AG46" s="281">
        <f t="shared" si="169"/>
        <v>9545.8288177838112</v>
      </c>
      <c r="AH46" s="281">
        <f t="shared" si="169"/>
        <v>9599.8023217628452</v>
      </c>
      <c r="AI46" s="281">
        <f t="shared" si="169"/>
        <v>9654.0809997804427</v>
      </c>
      <c r="AJ46" s="281">
        <f t="shared" si="169"/>
        <v>9708.6665773349887</v>
      </c>
      <c r="AK46" s="281">
        <f t="shared" si="169"/>
        <v>9763.5607896810834</v>
      </c>
      <c r="AL46" s="281">
        <f t="shared" si="169"/>
        <v>9818.7653818847102</v>
      </c>
      <c r="AM46" s="281">
        <f t="shared" si="169"/>
        <v>9874.2821088787077</v>
      </c>
      <c r="AN46" s="281">
        <f t="shared" si="169"/>
        <v>9930.1127355185636</v>
      </c>
      <c r="AO46" s="281">
        <f t="shared" si="169"/>
        <v>9986.2590366385084</v>
      </c>
      <c r="AP46" s="281">
        <f t="shared" si="169"/>
        <v>10042.722797107954</v>
      </c>
      <c r="AQ46" s="281">
        <f t="shared" si="169"/>
        <v>10099.505811888212</v>
      </c>
      <c r="AR46" s="281">
        <f t="shared" si="169"/>
        <v>10156.609886089573</v>
      </c>
      <c r="AS46" s="281">
        <f t="shared" si="169"/>
        <v>10214.036835028681</v>
      </c>
      <c r="AT46" s="281">
        <f t="shared" si="169"/>
        <v>10271.788484286244</v>
      </c>
      <c r="AU46" s="281">
        <f t="shared" si="169"/>
        <v>10329.866669765075</v>
      </c>
      <c r="AV46" s="281">
        <f t="shared" si="169"/>
        <v>10388.273237748439</v>
      </c>
      <c r="AW46" s="281">
        <f t="shared" si="169"/>
        <v>10447.010044958759</v>
      </c>
      <c r="AX46" s="281">
        <f t="shared" si="169"/>
        <v>10506.078958616639</v>
      </c>
      <c r="AY46" s="281">
        <f t="shared" si="169"/>
        <v>10565.481856500217</v>
      </c>
      <c r="AZ46" s="281">
        <f t="shared" si="169"/>
        <v>10625.220627004863</v>
      </c>
      <c r="BA46" s="281">
        <f t="shared" si="169"/>
        <v>10685.297169203204</v>
      </c>
      <c r="BB46" s="281">
        <f t="shared" si="169"/>
        <v>10745.713392905511</v>
      </c>
      <c r="BC46" s="281">
        <f t="shared" si="169"/>
        <v>10806.471218720386</v>
      </c>
      <c r="BD46" s="281">
        <f t="shared" si="169"/>
        <v>10867.572578115843</v>
      </c>
      <c r="BE46" s="281">
        <f t="shared" si="169"/>
        <v>10929.019413480688</v>
      </c>
      <c r="BF46" s="281">
        <f t="shared" si="169"/>
        <v>10990.813678186281</v>
      </c>
      <c r="BG46" s="281">
        <f t="shared" si="169"/>
        <v>11052.957336648629</v>
      </c>
      <c r="BH46" s="281">
        <f t="shared" si="169"/>
        <v>11115.452364390829</v>
      </c>
      <c r="BI46" s="281">
        <f t="shared" si="169"/>
        <v>11178.300748105872</v>
      </c>
      <c r="BJ46" s="281">
        <f t="shared" si="169"/>
        <v>11241.504485719805</v>
      </c>
      <c r="BK46" s="281">
        <f t="shared" si="169"/>
        <v>11305.065586455232</v>
      </c>
      <c r="BL46" s="281">
        <f t="shared" si="169"/>
        <v>11368.986070895204</v>
      </c>
      <c r="BM46" s="281">
        <f t="shared" si="169"/>
        <v>11433.267971047429</v>
      </c>
      <c r="BN46" s="281">
        <f t="shared" si="169"/>
        <v>11497.913330408897</v>
      </c>
      <c r="BO46" s="281">
        <f t="shared" si="169"/>
        <v>11562.924204030813</v>
      </c>
      <c r="BP46" s="281">
        <f t="shared" si="169"/>
        <v>11628.302658583951</v>
      </c>
      <c r="BQ46" s="281">
        <f t="shared" ref="BQ46:EB46" si="170">IF($C$41*12&gt;=BQ44,BQ48-BQ47,"0")</f>
        <v>11694.050772424336</v>
      </c>
      <c r="BR46" s="281">
        <f t="shared" si="170"/>
        <v>11760.170635659322</v>
      </c>
      <c r="BS46" s="281">
        <f t="shared" si="170"/>
        <v>11826.664350214034</v>
      </c>
      <c r="BT46" s="281">
        <f t="shared" si="170"/>
        <v>11893.534029898186</v>
      </c>
      <c r="BU46" s="281">
        <f t="shared" si="170"/>
        <v>11960.781800473284</v>
      </c>
      <c r="BV46" s="281">
        <f t="shared" si="170"/>
        <v>12028.40979972019</v>
      </c>
      <c r="BW46" s="281">
        <f t="shared" si="170"/>
        <v>12096.4201775071</v>
      </c>
      <c r="BX46" s="281">
        <f t="shared" si="170"/>
        <v>12164.815095857866</v>
      </c>
      <c r="BY46" s="281">
        <f t="shared" si="170"/>
        <v>12233.59672902075</v>
      </c>
      <c r="BZ46" s="281">
        <f t="shared" si="170"/>
        <v>12302.76726353752</v>
      </c>
      <c r="CA46" s="281">
        <f t="shared" si="170"/>
        <v>12372.32889831297</v>
      </c>
      <c r="CB46" s="281">
        <f t="shared" si="170"/>
        <v>12442.283844684827</v>
      </c>
      <c r="CC46" s="281">
        <f t="shared" si="170"/>
        <v>12512.634326494041</v>
      </c>
      <c r="CD46" s="281">
        <f t="shared" si="170"/>
        <v>12583.382580155474</v>
      </c>
      <c r="CE46" s="281">
        <f t="shared" si="170"/>
        <v>12654.530854729017</v>
      </c>
      <c r="CF46" s="281">
        <f t="shared" si="170"/>
        <v>12726.081411991061</v>
      </c>
      <c r="CG46" s="281">
        <f t="shared" si="170"/>
        <v>12798.036526506414</v>
      </c>
      <c r="CH46" s="281">
        <f t="shared" si="170"/>
        <v>12870.398485700603</v>
      </c>
      <c r="CI46" s="281">
        <f t="shared" si="170"/>
        <v>12943.169589932595</v>
      </c>
      <c r="CJ46" s="281">
        <f t="shared" si="170"/>
        <v>13016.352152567917</v>
      </c>
      <c r="CK46" s="281">
        <f t="shared" si="170"/>
        <v>13089.948500052202</v>
      </c>
      <c r="CL46" s="281">
        <f t="shared" si="170"/>
        <v>13163.960971985145</v>
      </c>
      <c r="CM46" s="281">
        <f t="shared" si="170"/>
        <v>13238.391921194878</v>
      </c>
      <c r="CN46" s="281">
        <f t="shared" si="170"/>
        <v>13313.243713812764</v>
      </c>
      <c r="CO46" s="281">
        <f t="shared" si="170"/>
        <v>13388.518729348621</v>
      </c>
      <c r="CP46" s="281">
        <f t="shared" si="170"/>
        <v>13464.219360766358</v>
      </c>
      <c r="CQ46" s="281">
        <f t="shared" si="170"/>
        <v>13540.348014560048</v>
      </c>
      <c r="CR46" s="281">
        <f t="shared" si="170"/>
        <v>13616.907110830434</v>
      </c>
      <c r="CS46" s="281">
        <f t="shared" si="170"/>
        <v>13693.899083361863</v>
      </c>
      <c r="CT46" s="281">
        <f t="shared" si="170"/>
        <v>13771.326379699645</v>
      </c>
      <c r="CU46" s="281">
        <f t="shared" si="170"/>
        <v>13849.191461227878</v>
      </c>
      <c r="CV46" s="281">
        <f t="shared" si="170"/>
        <v>13927.496803247672</v>
      </c>
      <c r="CW46" s="281">
        <f t="shared" si="170"/>
        <v>14006.244895055856</v>
      </c>
      <c r="CX46" s="281">
        <f t="shared" si="170"/>
        <v>14085.438240024105</v>
      </c>
      <c r="CY46" s="281">
        <f t="shared" si="170"/>
        <v>14165.079355678519</v>
      </c>
      <c r="CZ46" s="281">
        <f t="shared" si="170"/>
        <v>14245.170773779657</v>
      </c>
      <c r="DA46" s="281">
        <f t="shared" si="170"/>
        <v>14325.715040403025</v>
      </c>
      <c r="DB46" s="281">
        <f t="shared" si="170"/>
        <v>14406.714716020002</v>
      </c>
      <c r="DC46" s="281">
        <f t="shared" si="170"/>
        <v>14488.17237557925</v>
      </c>
      <c r="DD46" s="281">
        <f t="shared" si="170"/>
        <v>14570.090608588564</v>
      </c>
      <c r="DE46" s="281">
        <f t="shared" si="170"/>
        <v>14652.472019197192</v>
      </c>
      <c r="DF46" s="281">
        <f t="shared" si="170"/>
        <v>14735.31922627862</v>
      </c>
      <c r="DG46" s="281">
        <f t="shared" si="170"/>
        <v>14818.634863513827</v>
      </c>
      <c r="DH46" s="281">
        <f t="shared" si="170"/>
        <v>14902.421579475007</v>
      </c>
      <c r="DI46" s="281" t="str">
        <f t="shared" si="170"/>
        <v>0</v>
      </c>
      <c r="DJ46" s="281" t="str">
        <f t="shared" si="170"/>
        <v>0</v>
      </c>
      <c r="DK46" s="281" t="str">
        <f t="shared" si="170"/>
        <v>0</v>
      </c>
      <c r="DL46" s="281" t="str">
        <f t="shared" si="170"/>
        <v>0</v>
      </c>
      <c r="DM46" s="281" t="str">
        <f t="shared" si="170"/>
        <v>0</v>
      </c>
      <c r="DN46" s="281" t="str">
        <f t="shared" si="170"/>
        <v>0</v>
      </c>
      <c r="DO46" s="281" t="str">
        <f t="shared" si="170"/>
        <v>0</v>
      </c>
      <c r="DP46" s="281" t="str">
        <f t="shared" si="170"/>
        <v>0</v>
      </c>
      <c r="DQ46" s="281" t="str">
        <f t="shared" si="170"/>
        <v>0</v>
      </c>
      <c r="DR46" s="281" t="str">
        <f t="shared" si="170"/>
        <v>0</v>
      </c>
      <c r="DS46" s="281" t="str">
        <f t="shared" si="170"/>
        <v>0</v>
      </c>
      <c r="DT46" s="281" t="str">
        <f t="shared" si="170"/>
        <v>0</v>
      </c>
      <c r="DU46" s="281" t="str">
        <f t="shared" si="170"/>
        <v>0</v>
      </c>
      <c r="DV46" s="281" t="str">
        <f t="shared" si="170"/>
        <v>0</v>
      </c>
      <c r="DW46" s="281" t="str">
        <f t="shared" si="170"/>
        <v>0</v>
      </c>
      <c r="DX46" s="281" t="str">
        <f t="shared" si="170"/>
        <v>0</v>
      </c>
      <c r="DY46" s="281" t="str">
        <f t="shared" si="170"/>
        <v>0</v>
      </c>
      <c r="DZ46" s="281" t="str">
        <f t="shared" si="170"/>
        <v>0</v>
      </c>
      <c r="EA46" s="281" t="str">
        <f t="shared" si="170"/>
        <v>0</v>
      </c>
      <c r="EB46" s="281" t="str">
        <f t="shared" si="170"/>
        <v>0</v>
      </c>
      <c r="EC46" s="281" t="str">
        <f t="shared" ref="EC46:FZ46" si="171">IF($C$41*12&gt;=EC44,EC48-EC47,"0")</f>
        <v>0</v>
      </c>
      <c r="ED46" s="281" t="str">
        <f t="shared" si="171"/>
        <v>0</v>
      </c>
      <c r="EE46" s="281" t="str">
        <f t="shared" si="171"/>
        <v>0</v>
      </c>
      <c r="EF46" s="281" t="str">
        <f t="shared" si="171"/>
        <v>0</v>
      </c>
      <c r="EG46" s="281" t="str">
        <f t="shared" si="171"/>
        <v>0</v>
      </c>
      <c r="EH46" s="281" t="str">
        <f t="shared" si="171"/>
        <v>0</v>
      </c>
      <c r="EI46" s="281" t="str">
        <f t="shared" si="171"/>
        <v>0</v>
      </c>
      <c r="EJ46" s="281" t="str">
        <f t="shared" si="171"/>
        <v>0</v>
      </c>
      <c r="EK46" s="281" t="str">
        <f t="shared" si="171"/>
        <v>0</v>
      </c>
      <c r="EL46" s="281" t="str">
        <f t="shared" si="171"/>
        <v>0</v>
      </c>
      <c r="EM46" s="281" t="str">
        <f t="shared" si="171"/>
        <v>0</v>
      </c>
      <c r="EN46" s="281" t="str">
        <f t="shared" si="171"/>
        <v>0</v>
      </c>
      <c r="EO46" s="281" t="str">
        <f t="shared" si="171"/>
        <v>0</v>
      </c>
      <c r="EP46" s="281" t="str">
        <f t="shared" si="171"/>
        <v>0</v>
      </c>
      <c r="EQ46" s="281" t="str">
        <f t="shared" si="171"/>
        <v>0</v>
      </c>
      <c r="ER46" s="281" t="str">
        <f t="shared" si="171"/>
        <v>0</v>
      </c>
      <c r="ES46" s="281" t="str">
        <f t="shared" si="171"/>
        <v>0</v>
      </c>
      <c r="ET46" s="281" t="str">
        <f t="shared" si="171"/>
        <v>0</v>
      </c>
      <c r="EU46" s="281" t="str">
        <f t="shared" si="171"/>
        <v>0</v>
      </c>
      <c r="EV46" s="281" t="str">
        <f t="shared" si="171"/>
        <v>0</v>
      </c>
      <c r="EW46" s="281" t="str">
        <f t="shared" si="171"/>
        <v>0</v>
      </c>
      <c r="EX46" s="281" t="str">
        <f t="shared" si="171"/>
        <v>0</v>
      </c>
      <c r="EY46" s="281" t="str">
        <f t="shared" si="171"/>
        <v>0</v>
      </c>
      <c r="EZ46" s="281" t="str">
        <f t="shared" si="171"/>
        <v>0</v>
      </c>
      <c r="FA46" s="281" t="str">
        <f t="shared" si="171"/>
        <v>0</v>
      </c>
      <c r="FB46" s="281" t="str">
        <f t="shared" si="171"/>
        <v>0</v>
      </c>
      <c r="FC46" s="281" t="str">
        <f t="shared" si="171"/>
        <v>0</v>
      </c>
      <c r="FD46" s="281" t="str">
        <f t="shared" si="171"/>
        <v>0</v>
      </c>
      <c r="FE46" s="281" t="str">
        <f t="shared" si="171"/>
        <v>0</v>
      </c>
      <c r="FF46" s="281" t="str">
        <f t="shared" si="171"/>
        <v>0</v>
      </c>
      <c r="FG46" s="281" t="str">
        <f t="shared" si="171"/>
        <v>0</v>
      </c>
      <c r="FH46" s="281" t="str">
        <f t="shared" si="171"/>
        <v>0</v>
      </c>
      <c r="FI46" s="281" t="str">
        <f t="shared" si="171"/>
        <v>0</v>
      </c>
      <c r="FJ46" s="281" t="str">
        <f t="shared" si="171"/>
        <v>0</v>
      </c>
      <c r="FK46" s="281" t="str">
        <f t="shared" si="171"/>
        <v>0</v>
      </c>
      <c r="FL46" s="281" t="str">
        <f t="shared" si="171"/>
        <v>0</v>
      </c>
      <c r="FM46" s="281" t="str">
        <f t="shared" si="171"/>
        <v>0</v>
      </c>
      <c r="FN46" s="281" t="str">
        <f t="shared" si="171"/>
        <v>0</v>
      </c>
      <c r="FO46" s="281" t="str">
        <f t="shared" si="171"/>
        <v>0</v>
      </c>
      <c r="FP46" s="281" t="str">
        <f t="shared" si="171"/>
        <v>0</v>
      </c>
      <c r="FQ46" s="281" t="str">
        <f t="shared" si="171"/>
        <v>0</v>
      </c>
      <c r="FR46" s="281" t="str">
        <f t="shared" si="171"/>
        <v>0</v>
      </c>
      <c r="FS46" s="281" t="str">
        <f t="shared" si="171"/>
        <v>0</v>
      </c>
      <c r="FT46" s="281" t="str">
        <f t="shared" si="171"/>
        <v>0</v>
      </c>
      <c r="FU46" s="281" t="str">
        <f t="shared" si="171"/>
        <v>0</v>
      </c>
      <c r="FV46" s="281" t="str">
        <f t="shared" si="171"/>
        <v>0</v>
      </c>
      <c r="FW46" s="281" t="str">
        <f t="shared" si="171"/>
        <v>0</v>
      </c>
      <c r="FX46" s="281" t="str">
        <f t="shared" si="171"/>
        <v>0</v>
      </c>
      <c r="FY46" s="281" t="str">
        <f t="shared" si="171"/>
        <v>0</v>
      </c>
      <c r="FZ46" s="281" t="str">
        <f t="shared" si="171"/>
        <v>0</v>
      </c>
      <c r="GA46" s="285">
        <f>SUM(C46:FZ46)</f>
        <v>1224999.7199999995</v>
      </c>
    </row>
    <row r="47" spans="1:183" ht="16" thickBot="1" x14ac:dyDescent="0.25">
      <c r="A47" s="275" t="s">
        <v>128</v>
      </c>
      <c r="B47" s="278"/>
      <c r="C47" s="281">
        <f>IF($C$41*12&gt;=C44,B45*$C$40,"0")</f>
        <v>6926.3265164107515</v>
      </c>
      <c r="D47" s="281">
        <f>IF($C$41*12&gt;=D44,C45*$C$40,"0")</f>
        <v>6880.7520944191529</v>
      </c>
      <c r="E47" s="281">
        <f t="shared" ref="E47:BP47" si="172">IF($C$41*12&gt;=E44,D45*$C$40,"0")</f>
        <v>6834.9199880196666</v>
      </c>
      <c r="F47" s="281">
        <f t="shared" si="172"/>
        <v>6788.8287402271853</v>
      </c>
      <c r="G47" s="281">
        <f t="shared" si="172"/>
        <v>6742.4768858185998</v>
      </c>
      <c r="H47" s="281">
        <f t="shared" si="172"/>
        <v>6695.8629512862117</v>
      </c>
      <c r="I47" s="281">
        <f t="shared" si="172"/>
        <v>6648.9854547908981</v>
      </c>
      <c r="J47" s="281">
        <f t="shared" si="172"/>
        <v>6601.8429061150036</v>
      </c>
      <c r="K47" s="281">
        <f t="shared" si="172"/>
        <v>6554.4338066149612</v>
      </c>
      <c r="L47" s="281">
        <f t="shared" si="172"/>
        <v>6506.7566491736607</v>
      </c>
      <c r="M47" s="281">
        <f t="shared" si="172"/>
        <v>6458.8099181525276</v>
      </c>
      <c r="N47" s="281">
        <f t="shared" si="172"/>
        <v>6410.5920893433504</v>
      </c>
      <c r="O47" s="281">
        <f t="shared" si="172"/>
        <v>6362.1016299198218</v>
      </c>
      <c r="P47" s="281">
        <f t="shared" si="172"/>
        <v>6313.3369983888106</v>
      </c>
      <c r="Q47" s="281">
        <f t="shared" si="172"/>
        <v>6264.2966445413604</v>
      </c>
      <c r="R47" s="281">
        <f t="shared" si="172"/>
        <v>6214.9790094034061</v>
      </c>
      <c r="S47" s="281">
        <f t="shared" si="172"/>
        <v>6165.382525186219</v>
      </c>
      <c r="T47" s="281">
        <f t="shared" si="172"/>
        <v>6115.5056152365642</v>
      </c>
      <c r="U47" s="281">
        <f t="shared" si="172"/>
        <v>6065.3466939865784</v>
      </c>
      <c r="V47" s="281">
        <f t="shared" si="172"/>
        <v>6014.9041669033704</v>
      </c>
      <c r="W47" s="281">
        <f t="shared" si="172"/>
        <v>5964.176430438325</v>
      </c>
      <c r="X47" s="281">
        <f t="shared" si="172"/>
        <v>5913.1618719761336</v>
      </c>
      <c r="Y47" s="281">
        <f t="shared" si="172"/>
        <v>5861.8588697835221</v>
      </c>
      <c r="Z47" s="281">
        <f t="shared" si="172"/>
        <v>5810.2657929577026</v>
      </c>
      <c r="AA47" s="281">
        <f t="shared" si="172"/>
        <v>5758.3810013745269</v>
      </c>
      <c r="AB47" s="281">
        <f t="shared" si="172"/>
        <v>5706.2028456363441</v>
      </c>
      <c r="AC47" s="281">
        <f t="shared" si="172"/>
        <v>5653.729667019571</v>
      </c>
      <c r="AD47" s="281">
        <f t="shared" si="172"/>
        <v>5600.9597974219605</v>
      </c>
      <c r="AE47" s="281">
        <f t="shared" si="172"/>
        <v>5547.8915593095699</v>
      </c>
      <c r="AF47" s="281">
        <f t="shared" si="172"/>
        <v>5494.5232656634389</v>
      </c>
      <c r="AG47" s="281">
        <f t="shared" si="172"/>
        <v>5440.8532199259544</v>
      </c>
      <c r="AH47" s="281">
        <f t="shared" si="172"/>
        <v>5386.8797159469214</v>
      </c>
      <c r="AI47" s="281">
        <f t="shared" si="172"/>
        <v>5332.601037929323</v>
      </c>
      <c r="AJ47" s="281">
        <f t="shared" si="172"/>
        <v>5278.0154603747778</v>
      </c>
      <c r="AK47" s="281">
        <f t="shared" si="172"/>
        <v>5223.1212480286831</v>
      </c>
      <c r="AL47" s="281">
        <f t="shared" si="172"/>
        <v>5167.9166558250572</v>
      </c>
      <c r="AM47" s="281">
        <f t="shared" si="172"/>
        <v>5112.3999288310588</v>
      </c>
      <c r="AN47" s="281">
        <f t="shared" si="172"/>
        <v>5056.5693021912039</v>
      </c>
      <c r="AO47" s="281">
        <f t="shared" si="172"/>
        <v>5000.4230010712572</v>
      </c>
      <c r="AP47" s="281">
        <f t="shared" si="172"/>
        <v>4943.9592406018128</v>
      </c>
      <c r="AQ47" s="281">
        <f t="shared" si="172"/>
        <v>4887.1762258215549</v>
      </c>
      <c r="AR47" s="281">
        <f t="shared" si="172"/>
        <v>4830.0721516201947</v>
      </c>
      <c r="AS47" s="281">
        <f t="shared" si="172"/>
        <v>4772.6452026810866</v>
      </c>
      <c r="AT47" s="281">
        <f t="shared" si="172"/>
        <v>4714.8935534235216</v>
      </c>
      <c r="AU47" s="281">
        <f t="shared" si="172"/>
        <v>4656.8153679446914</v>
      </c>
      <c r="AV47" s="281">
        <f t="shared" si="172"/>
        <v>4598.4087999613275</v>
      </c>
      <c r="AW47" s="281">
        <f t="shared" si="172"/>
        <v>4539.6719927510067</v>
      </c>
      <c r="AX47" s="281">
        <f t="shared" si="172"/>
        <v>4480.6030790931263</v>
      </c>
      <c r="AY47" s="281">
        <f t="shared" si="172"/>
        <v>4421.2001812095486</v>
      </c>
      <c r="AZ47" s="281">
        <f t="shared" si="172"/>
        <v>4361.4614107049038</v>
      </c>
      <c r="BA47" s="281">
        <f t="shared" si="172"/>
        <v>4301.3848685065614</v>
      </c>
      <c r="BB47" s="281">
        <f t="shared" si="172"/>
        <v>4240.9686448042557</v>
      </c>
      <c r="BC47" s="281">
        <f t="shared" si="172"/>
        <v>4180.2108189893806</v>
      </c>
      <c r="BD47" s="281">
        <f t="shared" si="172"/>
        <v>4119.1094595939239</v>
      </c>
      <c r="BE47" s="281">
        <f t="shared" si="172"/>
        <v>4057.6626242290786</v>
      </c>
      <c r="BF47" s="281">
        <f t="shared" si="172"/>
        <v>3995.8683595234843</v>
      </c>
      <c r="BG47" s="281">
        <f t="shared" si="172"/>
        <v>3933.7247010611363</v>
      </c>
      <c r="BH47" s="281">
        <f t="shared" si="172"/>
        <v>3871.2296733189373</v>
      </c>
      <c r="BI47" s="281">
        <f t="shared" si="172"/>
        <v>3808.3812896038939</v>
      </c>
      <c r="BJ47" s="281">
        <f t="shared" si="172"/>
        <v>3745.1775519899625</v>
      </c>
      <c r="BK47" s="281">
        <f t="shared" si="172"/>
        <v>3681.6164512545338</v>
      </c>
      <c r="BL47" s="281">
        <f t="shared" si="172"/>
        <v>3617.6959668145637</v>
      </c>
      <c r="BM47" s="281">
        <f t="shared" si="172"/>
        <v>3553.4140666623366</v>
      </c>
      <c r="BN47" s="281">
        <f t="shared" si="172"/>
        <v>3488.7687073008701</v>
      </c>
      <c r="BO47" s="281">
        <f t="shared" si="172"/>
        <v>3423.7578336789534</v>
      </c>
      <c r="BP47" s="281">
        <f t="shared" si="172"/>
        <v>3358.3793791258163</v>
      </c>
      <c r="BQ47" s="281">
        <f t="shared" ref="BQ47:EB47" si="173">IF($C$41*12&gt;=BQ44,BP45*$C$40,"0")</f>
        <v>3292.6312652854313</v>
      </c>
      <c r="BR47" s="281">
        <f t="shared" si="173"/>
        <v>3226.5114020504448</v>
      </c>
      <c r="BS47" s="281">
        <f t="shared" si="173"/>
        <v>3160.0176874957328</v>
      </c>
      <c r="BT47" s="281">
        <f t="shared" si="173"/>
        <v>3093.1480078115792</v>
      </c>
      <c r="BU47" s="281">
        <f t="shared" si="173"/>
        <v>3025.9002372364826</v>
      </c>
      <c r="BV47" s="281">
        <f t="shared" si="173"/>
        <v>2958.2722379895758</v>
      </c>
      <c r="BW47" s="281">
        <f t="shared" si="173"/>
        <v>2890.2618602026673</v>
      </c>
      <c r="BX47" s="281">
        <f t="shared" si="173"/>
        <v>2821.8669418518994</v>
      </c>
      <c r="BY47" s="281">
        <f t="shared" si="173"/>
        <v>2753.0853086890165</v>
      </c>
      <c r="BZ47" s="281">
        <f t="shared" si="173"/>
        <v>2683.9147741722472</v>
      </c>
      <c r="CA47" s="281">
        <f t="shared" si="173"/>
        <v>2614.3531393967965</v>
      </c>
      <c r="CB47" s="281">
        <f t="shared" si="173"/>
        <v>2544.3981930249388</v>
      </c>
      <c r="CC47" s="281">
        <f t="shared" si="173"/>
        <v>2474.0477112157268</v>
      </c>
      <c r="CD47" s="281">
        <f t="shared" si="173"/>
        <v>2403.2994575542916</v>
      </c>
      <c r="CE47" s="281">
        <f t="shared" si="173"/>
        <v>2332.15118298075</v>
      </c>
      <c r="CF47" s="281">
        <f t="shared" si="173"/>
        <v>2260.6006257187059</v>
      </c>
      <c r="CG47" s="281">
        <f t="shared" si="173"/>
        <v>2188.6455112033532</v>
      </c>
      <c r="CH47" s="281">
        <f t="shared" si="173"/>
        <v>2116.2835520091626</v>
      </c>
      <c r="CI47" s="281">
        <f t="shared" si="173"/>
        <v>2043.5124477771708</v>
      </c>
      <c r="CJ47" s="281">
        <f t="shared" si="173"/>
        <v>1970.329885141849</v>
      </c>
      <c r="CK47" s="281">
        <f t="shared" si="173"/>
        <v>1896.7335376575643</v>
      </c>
      <c r="CL47" s="281">
        <f t="shared" si="173"/>
        <v>1822.7210657246214</v>
      </c>
      <c r="CM47" s="281">
        <f t="shared" si="173"/>
        <v>1748.2901165148887</v>
      </c>
      <c r="CN47" s="281">
        <f t="shared" si="173"/>
        <v>1673.4383238970017</v>
      </c>
      <c r="CO47" s="281">
        <f t="shared" si="173"/>
        <v>1598.1633083611448</v>
      </c>
      <c r="CP47" s="281">
        <f t="shared" si="173"/>
        <v>1522.4626769434094</v>
      </c>
      <c r="CQ47" s="281">
        <f t="shared" si="173"/>
        <v>1446.3340231497195</v>
      </c>
      <c r="CR47" s="281">
        <f t="shared" si="173"/>
        <v>1369.7749268793325</v>
      </c>
      <c r="CS47" s="281">
        <f t="shared" si="173"/>
        <v>1292.7829543479047</v>
      </c>
      <c r="CT47" s="281">
        <f t="shared" si="173"/>
        <v>1215.3556580101208</v>
      </c>
      <c r="CU47" s="281">
        <f t="shared" si="173"/>
        <v>1137.4905764818895</v>
      </c>
      <c r="CV47" s="281">
        <f t="shared" si="173"/>
        <v>1059.1852344620954</v>
      </c>
      <c r="CW47" s="281">
        <f t="shared" si="173"/>
        <v>980.437142653911</v>
      </c>
      <c r="CX47" s="281">
        <f t="shared" si="173"/>
        <v>901.24379768566223</v>
      </c>
      <c r="CY47" s="281">
        <f t="shared" si="173"/>
        <v>821.60268203124804</v>
      </c>
      <c r="CZ47" s="281">
        <f t="shared" si="173"/>
        <v>741.51126393010873</v>
      </c>
      <c r="DA47" s="281">
        <f t="shared" si="173"/>
        <v>660.96699730674209</v>
      </c>
      <c r="DB47" s="281">
        <f t="shared" si="173"/>
        <v>579.96732168976496</v>
      </c>
      <c r="DC47" s="281">
        <f t="shared" si="173"/>
        <v>498.5096621305168</v>
      </c>
      <c r="DD47" s="281">
        <f t="shared" si="173"/>
        <v>416.59142912120285</v>
      </c>
      <c r="DE47" s="281">
        <f t="shared" si="173"/>
        <v>334.21001851257495</v>
      </c>
      <c r="DF47" s="281">
        <f t="shared" si="173"/>
        <v>251.3628114311463</v>
      </c>
      <c r="DG47" s="281">
        <f t="shared" si="173"/>
        <v>168.04717419593879</v>
      </c>
      <c r="DH47" s="281">
        <f t="shared" si="173"/>
        <v>84.260458234759099</v>
      </c>
      <c r="DI47" s="281" t="str">
        <f t="shared" si="173"/>
        <v>0</v>
      </c>
      <c r="DJ47" s="281" t="str">
        <f t="shared" si="173"/>
        <v>0</v>
      </c>
      <c r="DK47" s="281" t="str">
        <f t="shared" si="173"/>
        <v>0</v>
      </c>
      <c r="DL47" s="281" t="str">
        <f t="shared" si="173"/>
        <v>0</v>
      </c>
      <c r="DM47" s="281" t="str">
        <f t="shared" si="173"/>
        <v>0</v>
      </c>
      <c r="DN47" s="281" t="str">
        <f t="shared" si="173"/>
        <v>0</v>
      </c>
      <c r="DO47" s="281" t="str">
        <f t="shared" si="173"/>
        <v>0</v>
      </c>
      <c r="DP47" s="281" t="str">
        <f t="shared" si="173"/>
        <v>0</v>
      </c>
      <c r="DQ47" s="281" t="str">
        <f t="shared" si="173"/>
        <v>0</v>
      </c>
      <c r="DR47" s="281" t="str">
        <f t="shared" si="173"/>
        <v>0</v>
      </c>
      <c r="DS47" s="281" t="str">
        <f t="shared" si="173"/>
        <v>0</v>
      </c>
      <c r="DT47" s="281" t="str">
        <f t="shared" si="173"/>
        <v>0</v>
      </c>
      <c r="DU47" s="281" t="str">
        <f t="shared" si="173"/>
        <v>0</v>
      </c>
      <c r="DV47" s="281" t="str">
        <f t="shared" si="173"/>
        <v>0</v>
      </c>
      <c r="DW47" s="281" t="str">
        <f t="shared" si="173"/>
        <v>0</v>
      </c>
      <c r="DX47" s="281" t="str">
        <f t="shared" si="173"/>
        <v>0</v>
      </c>
      <c r="DY47" s="281" t="str">
        <f t="shared" si="173"/>
        <v>0</v>
      </c>
      <c r="DZ47" s="281" t="str">
        <f t="shared" si="173"/>
        <v>0</v>
      </c>
      <c r="EA47" s="281" t="str">
        <f t="shared" si="173"/>
        <v>0</v>
      </c>
      <c r="EB47" s="281" t="str">
        <f t="shared" si="173"/>
        <v>0</v>
      </c>
      <c r="EC47" s="281" t="str">
        <f t="shared" ref="EC47:FZ47" si="174">IF($C$41*12&gt;=EC44,EB45*$C$40,"0")</f>
        <v>0</v>
      </c>
      <c r="ED47" s="281" t="str">
        <f t="shared" si="174"/>
        <v>0</v>
      </c>
      <c r="EE47" s="281" t="str">
        <f t="shared" si="174"/>
        <v>0</v>
      </c>
      <c r="EF47" s="281" t="str">
        <f t="shared" si="174"/>
        <v>0</v>
      </c>
      <c r="EG47" s="281" t="str">
        <f t="shared" si="174"/>
        <v>0</v>
      </c>
      <c r="EH47" s="281" t="str">
        <f t="shared" si="174"/>
        <v>0</v>
      </c>
      <c r="EI47" s="281" t="str">
        <f t="shared" si="174"/>
        <v>0</v>
      </c>
      <c r="EJ47" s="281" t="str">
        <f t="shared" si="174"/>
        <v>0</v>
      </c>
      <c r="EK47" s="281" t="str">
        <f t="shared" si="174"/>
        <v>0</v>
      </c>
      <c r="EL47" s="281" t="str">
        <f t="shared" si="174"/>
        <v>0</v>
      </c>
      <c r="EM47" s="281" t="str">
        <f t="shared" si="174"/>
        <v>0</v>
      </c>
      <c r="EN47" s="281" t="str">
        <f t="shared" si="174"/>
        <v>0</v>
      </c>
      <c r="EO47" s="281" t="str">
        <f t="shared" si="174"/>
        <v>0</v>
      </c>
      <c r="EP47" s="281" t="str">
        <f t="shared" si="174"/>
        <v>0</v>
      </c>
      <c r="EQ47" s="281" t="str">
        <f t="shared" si="174"/>
        <v>0</v>
      </c>
      <c r="ER47" s="281" t="str">
        <f t="shared" si="174"/>
        <v>0</v>
      </c>
      <c r="ES47" s="281" t="str">
        <f t="shared" si="174"/>
        <v>0</v>
      </c>
      <c r="ET47" s="281" t="str">
        <f t="shared" si="174"/>
        <v>0</v>
      </c>
      <c r="EU47" s="281" t="str">
        <f t="shared" si="174"/>
        <v>0</v>
      </c>
      <c r="EV47" s="281" t="str">
        <f t="shared" si="174"/>
        <v>0</v>
      </c>
      <c r="EW47" s="281" t="str">
        <f t="shared" si="174"/>
        <v>0</v>
      </c>
      <c r="EX47" s="281" t="str">
        <f t="shared" si="174"/>
        <v>0</v>
      </c>
      <c r="EY47" s="281" t="str">
        <f t="shared" si="174"/>
        <v>0</v>
      </c>
      <c r="EZ47" s="281" t="str">
        <f t="shared" si="174"/>
        <v>0</v>
      </c>
      <c r="FA47" s="281" t="str">
        <f t="shared" si="174"/>
        <v>0</v>
      </c>
      <c r="FB47" s="281" t="str">
        <f t="shared" si="174"/>
        <v>0</v>
      </c>
      <c r="FC47" s="281" t="str">
        <f t="shared" si="174"/>
        <v>0</v>
      </c>
      <c r="FD47" s="281" t="str">
        <f t="shared" si="174"/>
        <v>0</v>
      </c>
      <c r="FE47" s="281" t="str">
        <f t="shared" si="174"/>
        <v>0</v>
      </c>
      <c r="FF47" s="281" t="str">
        <f t="shared" si="174"/>
        <v>0</v>
      </c>
      <c r="FG47" s="281" t="str">
        <f t="shared" si="174"/>
        <v>0</v>
      </c>
      <c r="FH47" s="281" t="str">
        <f t="shared" si="174"/>
        <v>0</v>
      </c>
      <c r="FI47" s="281" t="str">
        <f t="shared" si="174"/>
        <v>0</v>
      </c>
      <c r="FJ47" s="281" t="str">
        <f t="shared" si="174"/>
        <v>0</v>
      </c>
      <c r="FK47" s="281" t="str">
        <f t="shared" si="174"/>
        <v>0</v>
      </c>
      <c r="FL47" s="281" t="str">
        <f t="shared" si="174"/>
        <v>0</v>
      </c>
      <c r="FM47" s="281" t="str">
        <f t="shared" si="174"/>
        <v>0</v>
      </c>
      <c r="FN47" s="281" t="str">
        <f t="shared" si="174"/>
        <v>0</v>
      </c>
      <c r="FO47" s="281" t="str">
        <f t="shared" si="174"/>
        <v>0</v>
      </c>
      <c r="FP47" s="281" t="str">
        <f t="shared" si="174"/>
        <v>0</v>
      </c>
      <c r="FQ47" s="281" t="str">
        <f t="shared" si="174"/>
        <v>0</v>
      </c>
      <c r="FR47" s="281" t="str">
        <f t="shared" si="174"/>
        <v>0</v>
      </c>
      <c r="FS47" s="281" t="str">
        <f t="shared" si="174"/>
        <v>0</v>
      </c>
      <c r="FT47" s="281" t="str">
        <f t="shared" si="174"/>
        <v>0</v>
      </c>
      <c r="FU47" s="281" t="str">
        <f t="shared" si="174"/>
        <v>0</v>
      </c>
      <c r="FV47" s="281" t="str">
        <f t="shared" si="174"/>
        <v>0</v>
      </c>
      <c r="FW47" s="281" t="str">
        <f t="shared" si="174"/>
        <v>0</v>
      </c>
      <c r="FX47" s="281" t="str">
        <f t="shared" si="174"/>
        <v>0</v>
      </c>
      <c r="FY47" s="281" t="str">
        <f t="shared" si="174"/>
        <v>0</v>
      </c>
      <c r="FZ47" s="281" t="str">
        <f t="shared" si="174"/>
        <v>0</v>
      </c>
      <c r="GA47" s="285">
        <f>SUM(C47:FZ47)</f>
        <v>423535.30414807494</v>
      </c>
    </row>
    <row r="48" spans="1:183" ht="16" thickBot="1" x14ac:dyDescent="0.25">
      <c r="A48" s="276" t="s">
        <v>129</v>
      </c>
      <c r="B48" s="279"/>
      <c r="C48" s="282">
        <f>IF($C$41*12&gt;=C44,PMT($C$40,$C$41*12,-$C$38),"0")</f>
        <v>14986.682037709767</v>
      </c>
      <c r="D48" s="282">
        <f t="shared" ref="D48:BO48" si="175">IF($C$41*12&gt;=D44,PMT($C$40,$C$41*12,-$C$38),"0")</f>
        <v>14986.682037709767</v>
      </c>
      <c r="E48" s="282">
        <f t="shared" si="175"/>
        <v>14986.682037709767</v>
      </c>
      <c r="F48" s="282">
        <f t="shared" si="175"/>
        <v>14986.682037709767</v>
      </c>
      <c r="G48" s="282">
        <f t="shared" si="175"/>
        <v>14986.682037709767</v>
      </c>
      <c r="H48" s="282">
        <f t="shared" si="175"/>
        <v>14986.682037709767</v>
      </c>
      <c r="I48" s="282">
        <f t="shared" si="175"/>
        <v>14986.682037709767</v>
      </c>
      <c r="J48" s="282">
        <f t="shared" si="175"/>
        <v>14986.682037709767</v>
      </c>
      <c r="K48" s="282">
        <f t="shared" si="175"/>
        <v>14986.682037709767</v>
      </c>
      <c r="L48" s="282">
        <f t="shared" si="175"/>
        <v>14986.682037709767</v>
      </c>
      <c r="M48" s="282">
        <f t="shared" si="175"/>
        <v>14986.682037709767</v>
      </c>
      <c r="N48" s="282">
        <f t="shared" si="175"/>
        <v>14986.682037709767</v>
      </c>
      <c r="O48" s="282">
        <f t="shared" si="175"/>
        <v>14986.682037709767</v>
      </c>
      <c r="P48" s="282">
        <f t="shared" si="175"/>
        <v>14986.682037709767</v>
      </c>
      <c r="Q48" s="282">
        <f t="shared" si="175"/>
        <v>14986.682037709767</v>
      </c>
      <c r="R48" s="282">
        <f t="shared" si="175"/>
        <v>14986.682037709767</v>
      </c>
      <c r="S48" s="282">
        <f t="shared" si="175"/>
        <v>14986.682037709767</v>
      </c>
      <c r="T48" s="282">
        <f t="shared" si="175"/>
        <v>14986.682037709767</v>
      </c>
      <c r="U48" s="282">
        <f t="shared" si="175"/>
        <v>14986.682037709767</v>
      </c>
      <c r="V48" s="282">
        <f t="shared" si="175"/>
        <v>14986.682037709767</v>
      </c>
      <c r="W48" s="282">
        <f t="shared" si="175"/>
        <v>14986.682037709767</v>
      </c>
      <c r="X48" s="282">
        <f t="shared" si="175"/>
        <v>14986.682037709767</v>
      </c>
      <c r="Y48" s="282">
        <f t="shared" si="175"/>
        <v>14986.682037709767</v>
      </c>
      <c r="Z48" s="282">
        <f t="shared" si="175"/>
        <v>14986.682037709767</v>
      </c>
      <c r="AA48" s="282">
        <f t="shared" si="175"/>
        <v>14986.682037709767</v>
      </c>
      <c r="AB48" s="282">
        <f t="shared" si="175"/>
        <v>14986.682037709767</v>
      </c>
      <c r="AC48" s="282">
        <f t="shared" si="175"/>
        <v>14986.682037709767</v>
      </c>
      <c r="AD48" s="282">
        <f t="shared" si="175"/>
        <v>14986.682037709767</v>
      </c>
      <c r="AE48" s="282">
        <f t="shared" si="175"/>
        <v>14986.682037709767</v>
      </c>
      <c r="AF48" s="282">
        <f t="shared" si="175"/>
        <v>14986.682037709767</v>
      </c>
      <c r="AG48" s="282">
        <f t="shared" si="175"/>
        <v>14986.682037709767</v>
      </c>
      <c r="AH48" s="282">
        <f t="shared" si="175"/>
        <v>14986.682037709767</v>
      </c>
      <c r="AI48" s="282">
        <f t="shared" si="175"/>
        <v>14986.682037709767</v>
      </c>
      <c r="AJ48" s="282">
        <f t="shared" si="175"/>
        <v>14986.682037709767</v>
      </c>
      <c r="AK48" s="282">
        <f t="shared" si="175"/>
        <v>14986.682037709767</v>
      </c>
      <c r="AL48" s="282">
        <f t="shared" si="175"/>
        <v>14986.682037709767</v>
      </c>
      <c r="AM48" s="282">
        <f t="shared" si="175"/>
        <v>14986.682037709767</v>
      </c>
      <c r="AN48" s="282">
        <f t="shared" si="175"/>
        <v>14986.682037709767</v>
      </c>
      <c r="AO48" s="282">
        <f t="shared" si="175"/>
        <v>14986.682037709767</v>
      </c>
      <c r="AP48" s="282">
        <f t="shared" si="175"/>
        <v>14986.682037709767</v>
      </c>
      <c r="AQ48" s="282">
        <f t="shared" si="175"/>
        <v>14986.682037709767</v>
      </c>
      <c r="AR48" s="282">
        <f t="shared" si="175"/>
        <v>14986.682037709767</v>
      </c>
      <c r="AS48" s="282">
        <f t="shared" si="175"/>
        <v>14986.682037709767</v>
      </c>
      <c r="AT48" s="282">
        <f t="shared" si="175"/>
        <v>14986.682037709767</v>
      </c>
      <c r="AU48" s="282">
        <f t="shared" si="175"/>
        <v>14986.682037709767</v>
      </c>
      <c r="AV48" s="282">
        <f t="shared" si="175"/>
        <v>14986.682037709767</v>
      </c>
      <c r="AW48" s="282">
        <f t="shared" si="175"/>
        <v>14986.682037709767</v>
      </c>
      <c r="AX48" s="282">
        <f t="shared" si="175"/>
        <v>14986.682037709767</v>
      </c>
      <c r="AY48" s="282">
        <f t="shared" si="175"/>
        <v>14986.682037709767</v>
      </c>
      <c r="AZ48" s="282">
        <f t="shared" si="175"/>
        <v>14986.682037709767</v>
      </c>
      <c r="BA48" s="282">
        <f t="shared" si="175"/>
        <v>14986.682037709767</v>
      </c>
      <c r="BB48" s="282">
        <f t="shared" si="175"/>
        <v>14986.682037709767</v>
      </c>
      <c r="BC48" s="282">
        <f t="shared" si="175"/>
        <v>14986.682037709767</v>
      </c>
      <c r="BD48" s="282">
        <f t="shared" si="175"/>
        <v>14986.682037709767</v>
      </c>
      <c r="BE48" s="282">
        <f t="shared" si="175"/>
        <v>14986.682037709767</v>
      </c>
      <c r="BF48" s="282">
        <f t="shared" si="175"/>
        <v>14986.682037709767</v>
      </c>
      <c r="BG48" s="282">
        <f t="shared" si="175"/>
        <v>14986.682037709767</v>
      </c>
      <c r="BH48" s="282">
        <f t="shared" si="175"/>
        <v>14986.682037709767</v>
      </c>
      <c r="BI48" s="282">
        <f t="shared" si="175"/>
        <v>14986.682037709767</v>
      </c>
      <c r="BJ48" s="282">
        <f t="shared" si="175"/>
        <v>14986.682037709767</v>
      </c>
      <c r="BK48" s="282">
        <f t="shared" si="175"/>
        <v>14986.682037709767</v>
      </c>
      <c r="BL48" s="282">
        <f t="shared" si="175"/>
        <v>14986.682037709767</v>
      </c>
      <c r="BM48" s="282">
        <f t="shared" si="175"/>
        <v>14986.682037709767</v>
      </c>
      <c r="BN48" s="282">
        <f t="shared" si="175"/>
        <v>14986.682037709767</v>
      </c>
      <c r="BO48" s="282">
        <f t="shared" si="175"/>
        <v>14986.682037709767</v>
      </c>
      <c r="BP48" s="282">
        <f t="shared" ref="BP48:EA48" si="176">IF($C$41*12&gt;=BP44,PMT($C$40,$C$41*12,-$C$38),"0")</f>
        <v>14986.682037709767</v>
      </c>
      <c r="BQ48" s="282">
        <f t="shared" si="176"/>
        <v>14986.682037709767</v>
      </c>
      <c r="BR48" s="282">
        <f t="shared" si="176"/>
        <v>14986.682037709767</v>
      </c>
      <c r="BS48" s="282">
        <f t="shared" si="176"/>
        <v>14986.682037709767</v>
      </c>
      <c r="BT48" s="282">
        <f t="shared" si="176"/>
        <v>14986.682037709767</v>
      </c>
      <c r="BU48" s="282">
        <f t="shared" si="176"/>
        <v>14986.682037709767</v>
      </c>
      <c r="BV48" s="282">
        <f t="shared" si="176"/>
        <v>14986.682037709767</v>
      </c>
      <c r="BW48" s="282">
        <f t="shared" si="176"/>
        <v>14986.682037709767</v>
      </c>
      <c r="BX48" s="282">
        <f t="shared" si="176"/>
        <v>14986.682037709767</v>
      </c>
      <c r="BY48" s="282">
        <f t="shared" si="176"/>
        <v>14986.682037709767</v>
      </c>
      <c r="BZ48" s="282">
        <f t="shared" si="176"/>
        <v>14986.682037709767</v>
      </c>
      <c r="CA48" s="282">
        <f t="shared" si="176"/>
        <v>14986.682037709767</v>
      </c>
      <c r="CB48" s="282">
        <f t="shared" si="176"/>
        <v>14986.682037709767</v>
      </c>
      <c r="CC48" s="282">
        <f t="shared" si="176"/>
        <v>14986.682037709767</v>
      </c>
      <c r="CD48" s="282">
        <f t="shared" si="176"/>
        <v>14986.682037709767</v>
      </c>
      <c r="CE48" s="282">
        <f t="shared" si="176"/>
        <v>14986.682037709767</v>
      </c>
      <c r="CF48" s="282">
        <f t="shared" si="176"/>
        <v>14986.682037709767</v>
      </c>
      <c r="CG48" s="282">
        <f t="shared" si="176"/>
        <v>14986.682037709767</v>
      </c>
      <c r="CH48" s="282">
        <f t="shared" si="176"/>
        <v>14986.682037709767</v>
      </c>
      <c r="CI48" s="282">
        <f t="shared" si="176"/>
        <v>14986.682037709767</v>
      </c>
      <c r="CJ48" s="282">
        <f t="shared" si="176"/>
        <v>14986.682037709767</v>
      </c>
      <c r="CK48" s="282">
        <f t="shared" si="176"/>
        <v>14986.682037709767</v>
      </c>
      <c r="CL48" s="282">
        <f t="shared" si="176"/>
        <v>14986.682037709767</v>
      </c>
      <c r="CM48" s="282">
        <f t="shared" si="176"/>
        <v>14986.682037709767</v>
      </c>
      <c r="CN48" s="282">
        <f t="shared" si="176"/>
        <v>14986.682037709767</v>
      </c>
      <c r="CO48" s="282">
        <f t="shared" si="176"/>
        <v>14986.682037709767</v>
      </c>
      <c r="CP48" s="282">
        <f t="shared" si="176"/>
        <v>14986.682037709767</v>
      </c>
      <c r="CQ48" s="282">
        <f t="shared" si="176"/>
        <v>14986.682037709767</v>
      </c>
      <c r="CR48" s="282">
        <f t="shared" si="176"/>
        <v>14986.682037709767</v>
      </c>
      <c r="CS48" s="282">
        <f t="shared" si="176"/>
        <v>14986.682037709767</v>
      </c>
      <c r="CT48" s="282">
        <f t="shared" si="176"/>
        <v>14986.682037709767</v>
      </c>
      <c r="CU48" s="282">
        <f t="shared" si="176"/>
        <v>14986.682037709767</v>
      </c>
      <c r="CV48" s="282">
        <f t="shared" si="176"/>
        <v>14986.682037709767</v>
      </c>
      <c r="CW48" s="282">
        <f t="shared" si="176"/>
        <v>14986.682037709767</v>
      </c>
      <c r="CX48" s="282">
        <f t="shared" si="176"/>
        <v>14986.682037709767</v>
      </c>
      <c r="CY48" s="282">
        <f t="shared" si="176"/>
        <v>14986.682037709767</v>
      </c>
      <c r="CZ48" s="282">
        <f t="shared" si="176"/>
        <v>14986.682037709767</v>
      </c>
      <c r="DA48" s="282">
        <f t="shared" si="176"/>
        <v>14986.682037709767</v>
      </c>
      <c r="DB48" s="282">
        <f t="shared" si="176"/>
        <v>14986.682037709767</v>
      </c>
      <c r="DC48" s="282">
        <f t="shared" si="176"/>
        <v>14986.682037709767</v>
      </c>
      <c r="DD48" s="282">
        <f t="shared" si="176"/>
        <v>14986.682037709767</v>
      </c>
      <c r="DE48" s="282">
        <f t="shared" si="176"/>
        <v>14986.682037709767</v>
      </c>
      <c r="DF48" s="282">
        <f t="shared" si="176"/>
        <v>14986.682037709767</v>
      </c>
      <c r="DG48" s="282">
        <f t="shared" si="176"/>
        <v>14986.682037709767</v>
      </c>
      <c r="DH48" s="282">
        <f t="shared" si="176"/>
        <v>14986.682037709767</v>
      </c>
      <c r="DI48" s="282" t="str">
        <f t="shared" si="176"/>
        <v>0</v>
      </c>
      <c r="DJ48" s="282" t="str">
        <f t="shared" si="176"/>
        <v>0</v>
      </c>
      <c r="DK48" s="282" t="str">
        <f t="shared" si="176"/>
        <v>0</v>
      </c>
      <c r="DL48" s="282" t="str">
        <f t="shared" si="176"/>
        <v>0</v>
      </c>
      <c r="DM48" s="282" t="str">
        <f t="shared" si="176"/>
        <v>0</v>
      </c>
      <c r="DN48" s="282" t="str">
        <f t="shared" si="176"/>
        <v>0</v>
      </c>
      <c r="DO48" s="282" t="str">
        <f t="shared" si="176"/>
        <v>0</v>
      </c>
      <c r="DP48" s="282" t="str">
        <f t="shared" si="176"/>
        <v>0</v>
      </c>
      <c r="DQ48" s="282" t="str">
        <f t="shared" si="176"/>
        <v>0</v>
      </c>
      <c r="DR48" s="282" t="str">
        <f t="shared" si="176"/>
        <v>0</v>
      </c>
      <c r="DS48" s="282" t="str">
        <f t="shared" si="176"/>
        <v>0</v>
      </c>
      <c r="DT48" s="282" t="str">
        <f t="shared" si="176"/>
        <v>0</v>
      </c>
      <c r="DU48" s="282" t="str">
        <f t="shared" si="176"/>
        <v>0</v>
      </c>
      <c r="DV48" s="282" t="str">
        <f t="shared" si="176"/>
        <v>0</v>
      </c>
      <c r="DW48" s="282" t="str">
        <f t="shared" si="176"/>
        <v>0</v>
      </c>
      <c r="DX48" s="282" t="str">
        <f t="shared" si="176"/>
        <v>0</v>
      </c>
      <c r="DY48" s="282" t="str">
        <f t="shared" si="176"/>
        <v>0</v>
      </c>
      <c r="DZ48" s="282" t="str">
        <f t="shared" si="176"/>
        <v>0</v>
      </c>
      <c r="EA48" s="282" t="str">
        <f t="shared" si="176"/>
        <v>0</v>
      </c>
      <c r="EB48" s="282" t="str">
        <f t="shared" ref="EB48:FZ48" si="177">IF($C$41*12&gt;=EB44,PMT($C$40,$C$41*12,-$C$38),"0")</f>
        <v>0</v>
      </c>
      <c r="EC48" s="282" t="str">
        <f t="shared" si="177"/>
        <v>0</v>
      </c>
      <c r="ED48" s="282" t="str">
        <f t="shared" si="177"/>
        <v>0</v>
      </c>
      <c r="EE48" s="282" t="str">
        <f t="shared" si="177"/>
        <v>0</v>
      </c>
      <c r="EF48" s="282" t="str">
        <f t="shared" si="177"/>
        <v>0</v>
      </c>
      <c r="EG48" s="282" t="str">
        <f t="shared" si="177"/>
        <v>0</v>
      </c>
      <c r="EH48" s="282" t="str">
        <f t="shared" si="177"/>
        <v>0</v>
      </c>
      <c r="EI48" s="282" t="str">
        <f t="shared" si="177"/>
        <v>0</v>
      </c>
      <c r="EJ48" s="282" t="str">
        <f t="shared" si="177"/>
        <v>0</v>
      </c>
      <c r="EK48" s="282" t="str">
        <f t="shared" si="177"/>
        <v>0</v>
      </c>
      <c r="EL48" s="282" t="str">
        <f t="shared" si="177"/>
        <v>0</v>
      </c>
      <c r="EM48" s="282" t="str">
        <f t="shared" si="177"/>
        <v>0</v>
      </c>
      <c r="EN48" s="282" t="str">
        <f t="shared" si="177"/>
        <v>0</v>
      </c>
      <c r="EO48" s="282" t="str">
        <f t="shared" si="177"/>
        <v>0</v>
      </c>
      <c r="EP48" s="282" t="str">
        <f t="shared" si="177"/>
        <v>0</v>
      </c>
      <c r="EQ48" s="282" t="str">
        <f t="shared" si="177"/>
        <v>0</v>
      </c>
      <c r="ER48" s="282" t="str">
        <f t="shared" si="177"/>
        <v>0</v>
      </c>
      <c r="ES48" s="282" t="str">
        <f t="shared" si="177"/>
        <v>0</v>
      </c>
      <c r="ET48" s="282" t="str">
        <f t="shared" si="177"/>
        <v>0</v>
      </c>
      <c r="EU48" s="282" t="str">
        <f t="shared" si="177"/>
        <v>0</v>
      </c>
      <c r="EV48" s="282" t="str">
        <f t="shared" si="177"/>
        <v>0</v>
      </c>
      <c r="EW48" s="282" t="str">
        <f t="shared" si="177"/>
        <v>0</v>
      </c>
      <c r="EX48" s="282" t="str">
        <f t="shared" si="177"/>
        <v>0</v>
      </c>
      <c r="EY48" s="282" t="str">
        <f t="shared" si="177"/>
        <v>0</v>
      </c>
      <c r="EZ48" s="282" t="str">
        <f t="shared" si="177"/>
        <v>0</v>
      </c>
      <c r="FA48" s="282" t="str">
        <f t="shared" si="177"/>
        <v>0</v>
      </c>
      <c r="FB48" s="282" t="str">
        <f t="shared" si="177"/>
        <v>0</v>
      </c>
      <c r="FC48" s="282" t="str">
        <f t="shared" si="177"/>
        <v>0</v>
      </c>
      <c r="FD48" s="282" t="str">
        <f t="shared" si="177"/>
        <v>0</v>
      </c>
      <c r="FE48" s="282" t="str">
        <f t="shared" si="177"/>
        <v>0</v>
      </c>
      <c r="FF48" s="282" t="str">
        <f t="shared" si="177"/>
        <v>0</v>
      </c>
      <c r="FG48" s="282" t="str">
        <f t="shared" si="177"/>
        <v>0</v>
      </c>
      <c r="FH48" s="282" t="str">
        <f t="shared" si="177"/>
        <v>0</v>
      </c>
      <c r="FI48" s="282" t="str">
        <f t="shared" si="177"/>
        <v>0</v>
      </c>
      <c r="FJ48" s="282" t="str">
        <f t="shared" si="177"/>
        <v>0</v>
      </c>
      <c r="FK48" s="282" t="str">
        <f t="shared" si="177"/>
        <v>0</v>
      </c>
      <c r="FL48" s="282" t="str">
        <f t="shared" si="177"/>
        <v>0</v>
      </c>
      <c r="FM48" s="282" t="str">
        <f t="shared" si="177"/>
        <v>0</v>
      </c>
      <c r="FN48" s="282" t="str">
        <f t="shared" si="177"/>
        <v>0</v>
      </c>
      <c r="FO48" s="282" t="str">
        <f t="shared" si="177"/>
        <v>0</v>
      </c>
      <c r="FP48" s="282" t="str">
        <f t="shared" si="177"/>
        <v>0</v>
      </c>
      <c r="FQ48" s="282" t="str">
        <f t="shared" si="177"/>
        <v>0</v>
      </c>
      <c r="FR48" s="282" t="str">
        <f t="shared" si="177"/>
        <v>0</v>
      </c>
      <c r="FS48" s="282" t="str">
        <f t="shared" si="177"/>
        <v>0</v>
      </c>
      <c r="FT48" s="282" t="str">
        <f t="shared" si="177"/>
        <v>0</v>
      </c>
      <c r="FU48" s="282" t="str">
        <f t="shared" si="177"/>
        <v>0</v>
      </c>
      <c r="FV48" s="282" t="str">
        <f t="shared" si="177"/>
        <v>0</v>
      </c>
      <c r="FW48" s="282" t="str">
        <f t="shared" si="177"/>
        <v>0</v>
      </c>
      <c r="FX48" s="282" t="str">
        <f t="shared" si="177"/>
        <v>0</v>
      </c>
      <c r="FY48" s="282" t="str">
        <f t="shared" si="177"/>
        <v>0</v>
      </c>
      <c r="FZ48" s="282" t="str">
        <f t="shared" si="177"/>
        <v>0</v>
      </c>
      <c r="GA48" s="285">
        <f>SUM(C48:FZ48)</f>
        <v>1648535.0241480726</v>
      </c>
    </row>
    <row r="49" spans="1:183" x14ac:dyDescent="0.15">
      <c r="A49" s="277" t="s">
        <v>130</v>
      </c>
      <c r="B49" s="280">
        <f>B45*-1</f>
        <v>-1224999.72</v>
      </c>
      <c r="C49" s="283">
        <f>IF(C45="",0,C48)</f>
        <v>14986.682037709767</v>
      </c>
      <c r="D49" s="283">
        <f t="shared" ref="D49:BO49" si="178">IF(D45="",0,D48)</f>
        <v>14986.682037709767</v>
      </c>
      <c r="E49" s="283">
        <f t="shared" si="178"/>
        <v>14986.682037709767</v>
      </c>
      <c r="F49" s="283">
        <f t="shared" si="178"/>
        <v>14986.682037709767</v>
      </c>
      <c r="G49" s="283">
        <f t="shared" si="178"/>
        <v>14986.682037709767</v>
      </c>
      <c r="H49" s="283">
        <f t="shared" si="178"/>
        <v>14986.682037709767</v>
      </c>
      <c r="I49" s="283">
        <f t="shared" si="178"/>
        <v>14986.682037709767</v>
      </c>
      <c r="J49" s="283">
        <f t="shared" si="178"/>
        <v>14986.682037709767</v>
      </c>
      <c r="K49" s="283">
        <f t="shared" si="178"/>
        <v>14986.682037709767</v>
      </c>
      <c r="L49" s="283">
        <f t="shared" si="178"/>
        <v>14986.682037709767</v>
      </c>
      <c r="M49" s="283">
        <f t="shared" si="178"/>
        <v>14986.682037709767</v>
      </c>
      <c r="N49" s="283">
        <f t="shared" si="178"/>
        <v>14986.682037709767</v>
      </c>
      <c r="O49" s="283">
        <f t="shared" si="178"/>
        <v>14986.682037709767</v>
      </c>
      <c r="P49" s="283">
        <f t="shared" si="178"/>
        <v>14986.682037709767</v>
      </c>
      <c r="Q49" s="283">
        <f t="shared" si="178"/>
        <v>14986.682037709767</v>
      </c>
      <c r="R49" s="283">
        <f t="shared" si="178"/>
        <v>14986.682037709767</v>
      </c>
      <c r="S49" s="283">
        <f t="shared" si="178"/>
        <v>14986.682037709767</v>
      </c>
      <c r="T49" s="283">
        <f t="shared" si="178"/>
        <v>14986.682037709767</v>
      </c>
      <c r="U49" s="283">
        <f t="shared" si="178"/>
        <v>14986.682037709767</v>
      </c>
      <c r="V49" s="283">
        <f t="shared" si="178"/>
        <v>14986.682037709767</v>
      </c>
      <c r="W49" s="283">
        <f t="shared" si="178"/>
        <v>14986.682037709767</v>
      </c>
      <c r="X49" s="283">
        <f t="shared" si="178"/>
        <v>14986.682037709767</v>
      </c>
      <c r="Y49" s="283">
        <f t="shared" si="178"/>
        <v>14986.682037709767</v>
      </c>
      <c r="Z49" s="283">
        <f t="shared" si="178"/>
        <v>14986.682037709767</v>
      </c>
      <c r="AA49" s="283">
        <f t="shared" si="178"/>
        <v>14986.682037709767</v>
      </c>
      <c r="AB49" s="283">
        <f t="shared" si="178"/>
        <v>14986.682037709767</v>
      </c>
      <c r="AC49" s="283">
        <f t="shared" si="178"/>
        <v>14986.682037709767</v>
      </c>
      <c r="AD49" s="283">
        <f t="shared" si="178"/>
        <v>14986.682037709767</v>
      </c>
      <c r="AE49" s="283">
        <f t="shared" si="178"/>
        <v>14986.682037709767</v>
      </c>
      <c r="AF49" s="283">
        <f t="shared" si="178"/>
        <v>14986.682037709767</v>
      </c>
      <c r="AG49" s="283">
        <f t="shared" si="178"/>
        <v>14986.682037709767</v>
      </c>
      <c r="AH49" s="283">
        <f t="shared" si="178"/>
        <v>14986.682037709767</v>
      </c>
      <c r="AI49" s="283">
        <f t="shared" si="178"/>
        <v>14986.682037709767</v>
      </c>
      <c r="AJ49" s="283">
        <f t="shared" si="178"/>
        <v>14986.682037709767</v>
      </c>
      <c r="AK49" s="283">
        <f t="shared" si="178"/>
        <v>14986.682037709767</v>
      </c>
      <c r="AL49" s="283">
        <f t="shared" si="178"/>
        <v>14986.682037709767</v>
      </c>
      <c r="AM49" s="283">
        <f t="shared" si="178"/>
        <v>14986.682037709767</v>
      </c>
      <c r="AN49" s="283">
        <f t="shared" si="178"/>
        <v>14986.682037709767</v>
      </c>
      <c r="AO49" s="283">
        <f t="shared" si="178"/>
        <v>14986.682037709767</v>
      </c>
      <c r="AP49" s="283">
        <f t="shared" si="178"/>
        <v>14986.682037709767</v>
      </c>
      <c r="AQ49" s="283">
        <f t="shared" si="178"/>
        <v>14986.682037709767</v>
      </c>
      <c r="AR49" s="283">
        <f t="shared" si="178"/>
        <v>14986.682037709767</v>
      </c>
      <c r="AS49" s="283">
        <f t="shared" si="178"/>
        <v>14986.682037709767</v>
      </c>
      <c r="AT49" s="283">
        <f t="shared" si="178"/>
        <v>14986.682037709767</v>
      </c>
      <c r="AU49" s="283">
        <f t="shared" si="178"/>
        <v>14986.682037709767</v>
      </c>
      <c r="AV49" s="283">
        <f t="shared" si="178"/>
        <v>14986.682037709767</v>
      </c>
      <c r="AW49" s="283">
        <f t="shared" si="178"/>
        <v>14986.682037709767</v>
      </c>
      <c r="AX49" s="283">
        <f t="shared" si="178"/>
        <v>14986.682037709767</v>
      </c>
      <c r="AY49" s="283">
        <f t="shared" si="178"/>
        <v>14986.682037709767</v>
      </c>
      <c r="AZ49" s="283">
        <f t="shared" si="178"/>
        <v>14986.682037709767</v>
      </c>
      <c r="BA49" s="283">
        <f t="shared" si="178"/>
        <v>14986.682037709767</v>
      </c>
      <c r="BB49" s="283">
        <f t="shared" si="178"/>
        <v>14986.682037709767</v>
      </c>
      <c r="BC49" s="283">
        <f t="shared" si="178"/>
        <v>14986.682037709767</v>
      </c>
      <c r="BD49" s="283">
        <f t="shared" si="178"/>
        <v>14986.682037709767</v>
      </c>
      <c r="BE49" s="283">
        <f t="shared" si="178"/>
        <v>14986.682037709767</v>
      </c>
      <c r="BF49" s="283">
        <f t="shared" si="178"/>
        <v>14986.682037709767</v>
      </c>
      <c r="BG49" s="283">
        <f t="shared" si="178"/>
        <v>14986.682037709767</v>
      </c>
      <c r="BH49" s="283">
        <f t="shared" si="178"/>
        <v>14986.682037709767</v>
      </c>
      <c r="BI49" s="283">
        <f t="shared" si="178"/>
        <v>14986.682037709767</v>
      </c>
      <c r="BJ49" s="283">
        <f t="shared" si="178"/>
        <v>14986.682037709767</v>
      </c>
      <c r="BK49" s="283">
        <f t="shared" si="178"/>
        <v>14986.682037709767</v>
      </c>
      <c r="BL49" s="283">
        <f t="shared" si="178"/>
        <v>14986.682037709767</v>
      </c>
      <c r="BM49" s="283">
        <f t="shared" si="178"/>
        <v>14986.682037709767</v>
      </c>
      <c r="BN49" s="283">
        <f t="shared" si="178"/>
        <v>14986.682037709767</v>
      </c>
      <c r="BO49" s="283">
        <f t="shared" si="178"/>
        <v>14986.682037709767</v>
      </c>
      <c r="BP49" s="283">
        <f t="shared" ref="BP49:EA49" si="179">IF(BP45="",0,BP48)</f>
        <v>14986.682037709767</v>
      </c>
      <c r="BQ49" s="283">
        <f t="shared" si="179"/>
        <v>14986.682037709767</v>
      </c>
      <c r="BR49" s="283">
        <f t="shared" si="179"/>
        <v>14986.682037709767</v>
      </c>
      <c r="BS49" s="283">
        <f t="shared" si="179"/>
        <v>14986.682037709767</v>
      </c>
      <c r="BT49" s="283">
        <f t="shared" si="179"/>
        <v>14986.682037709767</v>
      </c>
      <c r="BU49" s="283">
        <f t="shared" si="179"/>
        <v>14986.682037709767</v>
      </c>
      <c r="BV49" s="283">
        <f t="shared" si="179"/>
        <v>14986.682037709767</v>
      </c>
      <c r="BW49" s="283">
        <f t="shared" si="179"/>
        <v>14986.682037709767</v>
      </c>
      <c r="BX49" s="283">
        <f t="shared" si="179"/>
        <v>14986.682037709767</v>
      </c>
      <c r="BY49" s="283">
        <f t="shared" si="179"/>
        <v>14986.682037709767</v>
      </c>
      <c r="BZ49" s="283">
        <f t="shared" si="179"/>
        <v>14986.682037709767</v>
      </c>
      <c r="CA49" s="283">
        <f t="shared" si="179"/>
        <v>14986.682037709767</v>
      </c>
      <c r="CB49" s="283">
        <f t="shared" si="179"/>
        <v>14986.682037709767</v>
      </c>
      <c r="CC49" s="283">
        <f t="shared" si="179"/>
        <v>14986.682037709767</v>
      </c>
      <c r="CD49" s="283">
        <f t="shared" si="179"/>
        <v>14986.682037709767</v>
      </c>
      <c r="CE49" s="283">
        <f t="shared" si="179"/>
        <v>14986.682037709767</v>
      </c>
      <c r="CF49" s="283">
        <f t="shared" si="179"/>
        <v>14986.682037709767</v>
      </c>
      <c r="CG49" s="283">
        <f t="shared" si="179"/>
        <v>14986.682037709767</v>
      </c>
      <c r="CH49" s="283">
        <f t="shared" si="179"/>
        <v>14986.682037709767</v>
      </c>
      <c r="CI49" s="283">
        <f t="shared" si="179"/>
        <v>14986.682037709767</v>
      </c>
      <c r="CJ49" s="283">
        <f t="shared" si="179"/>
        <v>14986.682037709767</v>
      </c>
      <c r="CK49" s="283">
        <f t="shared" si="179"/>
        <v>14986.682037709767</v>
      </c>
      <c r="CL49" s="283">
        <f t="shared" si="179"/>
        <v>14986.682037709767</v>
      </c>
      <c r="CM49" s="283">
        <f t="shared" si="179"/>
        <v>14986.682037709767</v>
      </c>
      <c r="CN49" s="283">
        <f t="shared" si="179"/>
        <v>14986.682037709767</v>
      </c>
      <c r="CO49" s="283">
        <f t="shared" si="179"/>
        <v>14986.682037709767</v>
      </c>
      <c r="CP49" s="283">
        <f t="shared" si="179"/>
        <v>14986.682037709767</v>
      </c>
      <c r="CQ49" s="283">
        <f t="shared" si="179"/>
        <v>14986.682037709767</v>
      </c>
      <c r="CR49" s="283">
        <f t="shared" si="179"/>
        <v>14986.682037709767</v>
      </c>
      <c r="CS49" s="283">
        <f t="shared" si="179"/>
        <v>14986.682037709767</v>
      </c>
      <c r="CT49" s="283">
        <f t="shared" si="179"/>
        <v>14986.682037709767</v>
      </c>
      <c r="CU49" s="283">
        <f t="shared" si="179"/>
        <v>14986.682037709767</v>
      </c>
      <c r="CV49" s="283">
        <f t="shared" si="179"/>
        <v>14986.682037709767</v>
      </c>
      <c r="CW49" s="283">
        <f t="shared" si="179"/>
        <v>14986.682037709767</v>
      </c>
      <c r="CX49" s="283">
        <f t="shared" si="179"/>
        <v>14986.682037709767</v>
      </c>
      <c r="CY49" s="283">
        <f t="shared" si="179"/>
        <v>14986.682037709767</v>
      </c>
      <c r="CZ49" s="283">
        <f t="shared" si="179"/>
        <v>14986.682037709767</v>
      </c>
      <c r="DA49" s="283">
        <f t="shared" si="179"/>
        <v>14986.682037709767</v>
      </c>
      <c r="DB49" s="283">
        <f t="shared" si="179"/>
        <v>14986.682037709767</v>
      </c>
      <c r="DC49" s="283">
        <f t="shared" si="179"/>
        <v>14986.682037709767</v>
      </c>
      <c r="DD49" s="283">
        <f t="shared" si="179"/>
        <v>14986.682037709767</v>
      </c>
      <c r="DE49" s="283">
        <f t="shared" si="179"/>
        <v>14986.682037709767</v>
      </c>
      <c r="DF49" s="283">
        <f t="shared" si="179"/>
        <v>14986.682037709767</v>
      </c>
      <c r="DG49" s="283">
        <f t="shared" si="179"/>
        <v>14986.682037709767</v>
      </c>
      <c r="DH49" s="283">
        <f t="shared" si="179"/>
        <v>14986.682037709767</v>
      </c>
      <c r="DI49" s="283">
        <f t="shared" si="179"/>
        <v>0</v>
      </c>
      <c r="DJ49" s="283">
        <f t="shared" si="179"/>
        <v>0</v>
      </c>
      <c r="DK49" s="283">
        <f t="shared" si="179"/>
        <v>0</v>
      </c>
      <c r="DL49" s="283">
        <f t="shared" si="179"/>
        <v>0</v>
      </c>
      <c r="DM49" s="283">
        <f t="shared" si="179"/>
        <v>0</v>
      </c>
      <c r="DN49" s="283">
        <f t="shared" si="179"/>
        <v>0</v>
      </c>
      <c r="DO49" s="283">
        <f t="shared" si="179"/>
        <v>0</v>
      </c>
      <c r="DP49" s="283">
        <f t="shared" si="179"/>
        <v>0</v>
      </c>
      <c r="DQ49" s="283">
        <f t="shared" si="179"/>
        <v>0</v>
      </c>
      <c r="DR49" s="283">
        <f t="shared" si="179"/>
        <v>0</v>
      </c>
      <c r="DS49" s="283">
        <f t="shared" si="179"/>
        <v>0</v>
      </c>
      <c r="DT49" s="283">
        <f t="shared" si="179"/>
        <v>0</v>
      </c>
      <c r="DU49" s="283">
        <f t="shared" si="179"/>
        <v>0</v>
      </c>
      <c r="DV49" s="283">
        <f t="shared" si="179"/>
        <v>0</v>
      </c>
      <c r="DW49" s="283">
        <f t="shared" si="179"/>
        <v>0</v>
      </c>
      <c r="DX49" s="283">
        <f t="shared" si="179"/>
        <v>0</v>
      </c>
      <c r="DY49" s="283">
        <f t="shared" si="179"/>
        <v>0</v>
      </c>
      <c r="DZ49" s="283">
        <f t="shared" si="179"/>
        <v>0</v>
      </c>
      <c r="EA49" s="283">
        <f t="shared" si="179"/>
        <v>0</v>
      </c>
      <c r="EB49" s="283">
        <f t="shared" ref="EB49:FZ49" si="180">IF(EB45="",0,EB48)</f>
        <v>0</v>
      </c>
      <c r="EC49" s="283">
        <f t="shared" si="180"/>
        <v>0</v>
      </c>
      <c r="ED49" s="283">
        <f t="shared" si="180"/>
        <v>0</v>
      </c>
      <c r="EE49" s="283">
        <f t="shared" si="180"/>
        <v>0</v>
      </c>
      <c r="EF49" s="283">
        <f t="shared" si="180"/>
        <v>0</v>
      </c>
      <c r="EG49" s="283">
        <f t="shared" si="180"/>
        <v>0</v>
      </c>
      <c r="EH49" s="283">
        <f t="shared" si="180"/>
        <v>0</v>
      </c>
      <c r="EI49" s="283">
        <f t="shared" si="180"/>
        <v>0</v>
      </c>
      <c r="EJ49" s="283">
        <f t="shared" si="180"/>
        <v>0</v>
      </c>
      <c r="EK49" s="283">
        <f t="shared" si="180"/>
        <v>0</v>
      </c>
      <c r="EL49" s="283">
        <f t="shared" si="180"/>
        <v>0</v>
      </c>
      <c r="EM49" s="283">
        <f t="shared" si="180"/>
        <v>0</v>
      </c>
      <c r="EN49" s="283">
        <f t="shared" si="180"/>
        <v>0</v>
      </c>
      <c r="EO49" s="283">
        <f t="shared" si="180"/>
        <v>0</v>
      </c>
      <c r="EP49" s="283">
        <f t="shared" si="180"/>
        <v>0</v>
      </c>
      <c r="EQ49" s="283">
        <f t="shared" si="180"/>
        <v>0</v>
      </c>
      <c r="ER49" s="283">
        <f t="shared" si="180"/>
        <v>0</v>
      </c>
      <c r="ES49" s="283">
        <f t="shared" si="180"/>
        <v>0</v>
      </c>
      <c r="ET49" s="283">
        <f t="shared" si="180"/>
        <v>0</v>
      </c>
      <c r="EU49" s="283">
        <f t="shared" si="180"/>
        <v>0</v>
      </c>
      <c r="EV49" s="283">
        <f t="shared" si="180"/>
        <v>0</v>
      </c>
      <c r="EW49" s="283">
        <f t="shared" si="180"/>
        <v>0</v>
      </c>
      <c r="EX49" s="283">
        <f t="shared" si="180"/>
        <v>0</v>
      </c>
      <c r="EY49" s="283">
        <f t="shared" si="180"/>
        <v>0</v>
      </c>
      <c r="EZ49" s="283">
        <f t="shared" si="180"/>
        <v>0</v>
      </c>
      <c r="FA49" s="283">
        <f t="shared" si="180"/>
        <v>0</v>
      </c>
      <c r="FB49" s="283">
        <f t="shared" si="180"/>
        <v>0</v>
      </c>
      <c r="FC49" s="283">
        <f t="shared" si="180"/>
        <v>0</v>
      </c>
      <c r="FD49" s="283">
        <f t="shared" si="180"/>
        <v>0</v>
      </c>
      <c r="FE49" s="283">
        <f t="shared" si="180"/>
        <v>0</v>
      </c>
      <c r="FF49" s="283">
        <f t="shared" si="180"/>
        <v>0</v>
      </c>
      <c r="FG49" s="283">
        <f t="shared" si="180"/>
        <v>0</v>
      </c>
      <c r="FH49" s="283">
        <f t="shared" si="180"/>
        <v>0</v>
      </c>
      <c r="FI49" s="283">
        <f t="shared" si="180"/>
        <v>0</v>
      </c>
      <c r="FJ49" s="283">
        <f t="shared" si="180"/>
        <v>0</v>
      </c>
      <c r="FK49" s="283">
        <f t="shared" si="180"/>
        <v>0</v>
      </c>
      <c r="FL49" s="283">
        <f t="shared" si="180"/>
        <v>0</v>
      </c>
      <c r="FM49" s="283">
        <f t="shared" si="180"/>
        <v>0</v>
      </c>
      <c r="FN49" s="283">
        <f t="shared" si="180"/>
        <v>0</v>
      </c>
      <c r="FO49" s="283">
        <f t="shared" si="180"/>
        <v>0</v>
      </c>
      <c r="FP49" s="283">
        <f t="shared" si="180"/>
        <v>0</v>
      </c>
      <c r="FQ49" s="283">
        <f t="shared" si="180"/>
        <v>0</v>
      </c>
      <c r="FR49" s="283">
        <f t="shared" si="180"/>
        <v>0</v>
      </c>
      <c r="FS49" s="283">
        <f t="shared" si="180"/>
        <v>0</v>
      </c>
      <c r="FT49" s="283">
        <f t="shared" si="180"/>
        <v>0</v>
      </c>
      <c r="FU49" s="283">
        <f t="shared" si="180"/>
        <v>0</v>
      </c>
      <c r="FV49" s="283">
        <f t="shared" si="180"/>
        <v>0</v>
      </c>
      <c r="FW49" s="283">
        <f t="shared" si="180"/>
        <v>0</v>
      </c>
      <c r="FX49" s="283">
        <f t="shared" si="180"/>
        <v>0</v>
      </c>
      <c r="FY49" s="283">
        <f t="shared" si="180"/>
        <v>0</v>
      </c>
      <c r="FZ49" s="283">
        <f t="shared" si="180"/>
        <v>0</v>
      </c>
    </row>
    <row r="52" spans="1:183" ht="20" customHeight="1" x14ac:dyDescent="0.15">
      <c r="B52" s="265" t="s">
        <v>211</v>
      </c>
    </row>
    <row r="53" spans="1:183" ht="5" customHeight="1" thickBot="1" x14ac:dyDescent="0.2"/>
    <row r="54" spans="1:183" ht="20" customHeight="1" x14ac:dyDescent="0.15">
      <c r="B54" s="266"/>
      <c r="C54" s="267"/>
    </row>
    <row r="55" spans="1:183" ht="20" customHeight="1" x14ac:dyDescent="0.2">
      <c r="B55" s="268" t="s">
        <v>122</v>
      </c>
      <c r="C55" s="269">
        <f>'Inputs and Model Assumptions'!M52</f>
        <v>1539999.72</v>
      </c>
      <c r="F55" s="270"/>
    </row>
    <row r="56" spans="1:183" ht="20" customHeight="1" x14ac:dyDescent="0.2">
      <c r="B56" s="268" t="s">
        <v>123</v>
      </c>
      <c r="C56" s="271">
        <f>'Inputs and Model Assumptions'!M53</f>
        <v>7.0000000000000007E-2</v>
      </c>
      <c r="D56" s="270"/>
      <c r="F56" s="270"/>
    </row>
    <row r="57" spans="1:183" ht="20" customHeight="1" x14ac:dyDescent="0.2">
      <c r="B57" s="272" t="s">
        <v>124</v>
      </c>
      <c r="C57" s="273">
        <f>((C56+1)^(1/12))-1</f>
        <v>5.6541453874052738E-3</v>
      </c>
      <c r="D57" s="270"/>
      <c r="F57" s="270"/>
    </row>
    <row r="58" spans="1:183" ht="20" customHeight="1" x14ac:dyDescent="0.2">
      <c r="B58" s="274" t="s">
        <v>125</v>
      </c>
      <c r="C58" s="338">
        <f>'Inputs and Model Assumptions'!M55/12</f>
        <v>9.1666666666666661</v>
      </c>
      <c r="D58" s="270"/>
    </row>
    <row r="59" spans="1:183" ht="20" customHeight="1" x14ac:dyDescent="0.15"/>
    <row r="61" spans="1:183" ht="16" thickBot="1" x14ac:dyDescent="0.25">
      <c r="A61" s="288" t="s">
        <v>132</v>
      </c>
      <c r="B61" s="289">
        <v>0</v>
      </c>
      <c r="C61" s="289">
        <v>1</v>
      </c>
      <c r="D61" s="289">
        <v>2</v>
      </c>
      <c r="E61" s="289">
        <v>3</v>
      </c>
      <c r="F61" s="289">
        <v>4</v>
      </c>
      <c r="G61" s="289">
        <v>5</v>
      </c>
      <c r="H61" s="289">
        <v>6</v>
      </c>
      <c r="I61" s="289">
        <v>7</v>
      </c>
      <c r="J61" s="289">
        <v>8</v>
      </c>
      <c r="K61" s="289">
        <v>9</v>
      </c>
      <c r="L61" s="289">
        <v>10</v>
      </c>
      <c r="M61" s="289">
        <v>11</v>
      </c>
      <c r="N61" s="289">
        <v>12</v>
      </c>
      <c r="O61" s="289">
        <v>13</v>
      </c>
      <c r="P61" s="289">
        <v>14</v>
      </c>
      <c r="Q61" s="289">
        <v>15</v>
      </c>
      <c r="R61" s="289">
        <v>16</v>
      </c>
      <c r="S61" s="289">
        <v>17</v>
      </c>
      <c r="T61" s="289">
        <v>18</v>
      </c>
      <c r="U61" s="289">
        <v>19</v>
      </c>
      <c r="V61" s="289">
        <v>20</v>
      </c>
      <c r="W61" s="289">
        <v>21</v>
      </c>
      <c r="X61" s="289">
        <v>22</v>
      </c>
      <c r="Y61" s="289">
        <v>23</v>
      </c>
      <c r="Z61" s="289">
        <v>24</v>
      </c>
      <c r="AA61" s="289">
        <v>25</v>
      </c>
      <c r="AB61" s="289">
        <v>26</v>
      </c>
      <c r="AC61" s="289">
        <v>27</v>
      </c>
      <c r="AD61" s="289">
        <v>28</v>
      </c>
      <c r="AE61" s="289">
        <v>29</v>
      </c>
      <c r="AF61" s="289">
        <v>30</v>
      </c>
      <c r="AG61" s="289">
        <v>31</v>
      </c>
      <c r="AH61" s="289">
        <v>32</v>
      </c>
      <c r="AI61" s="289">
        <v>33</v>
      </c>
      <c r="AJ61" s="289">
        <v>34</v>
      </c>
      <c r="AK61" s="289">
        <v>35</v>
      </c>
      <c r="AL61" s="289">
        <v>36</v>
      </c>
      <c r="AM61" s="289">
        <v>37</v>
      </c>
      <c r="AN61" s="289">
        <v>38</v>
      </c>
      <c r="AO61" s="289">
        <v>39</v>
      </c>
      <c r="AP61" s="289">
        <v>40</v>
      </c>
      <c r="AQ61" s="289">
        <v>41</v>
      </c>
      <c r="AR61" s="289">
        <v>42</v>
      </c>
      <c r="AS61" s="289">
        <v>43</v>
      </c>
      <c r="AT61" s="289">
        <v>44</v>
      </c>
      <c r="AU61" s="289">
        <v>45</v>
      </c>
      <c r="AV61" s="289">
        <v>46</v>
      </c>
      <c r="AW61" s="289">
        <v>47</v>
      </c>
      <c r="AX61" s="289">
        <v>48</v>
      </c>
      <c r="AY61" s="289">
        <v>49</v>
      </c>
      <c r="AZ61" s="289">
        <v>50</v>
      </c>
      <c r="BA61" s="289">
        <v>51</v>
      </c>
      <c r="BB61" s="289">
        <v>52</v>
      </c>
      <c r="BC61" s="289">
        <v>53</v>
      </c>
      <c r="BD61" s="289">
        <v>54</v>
      </c>
      <c r="BE61" s="289">
        <v>55</v>
      </c>
      <c r="BF61" s="289">
        <v>56</v>
      </c>
      <c r="BG61" s="289">
        <v>57</v>
      </c>
      <c r="BH61" s="289">
        <v>58</v>
      </c>
      <c r="BI61" s="289">
        <v>59</v>
      </c>
      <c r="BJ61" s="289">
        <v>60</v>
      </c>
      <c r="BK61" s="289">
        <v>61</v>
      </c>
      <c r="BL61" s="289">
        <v>62</v>
      </c>
      <c r="BM61" s="289">
        <v>63</v>
      </c>
      <c r="BN61" s="289">
        <v>64</v>
      </c>
      <c r="BO61" s="289">
        <v>65</v>
      </c>
      <c r="BP61" s="289">
        <v>66</v>
      </c>
      <c r="BQ61" s="289">
        <v>67</v>
      </c>
      <c r="BR61" s="289">
        <v>68</v>
      </c>
      <c r="BS61" s="289">
        <v>69</v>
      </c>
      <c r="BT61" s="289">
        <v>70</v>
      </c>
      <c r="BU61" s="289">
        <v>71</v>
      </c>
      <c r="BV61" s="289">
        <v>72</v>
      </c>
      <c r="BW61" s="289">
        <v>73</v>
      </c>
      <c r="BX61" s="289">
        <v>74</v>
      </c>
      <c r="BY61" s="289">
        <v>75</v>
      </c>
      <c r="BZ61" s="289">
        <v>76</v>
      </c>
      <c r="CA61" s="289">
        <v>77</v>
      </c>
      <c r="CB61" s="289">
        <v>78</v>
      </c>
      <c r="CC61" s="289">
        <v>79</v>
      </c>
      <c r="CD61" s="289">
        <v>80</v>
      </c>
      <c r="CE61" s="289">
        <v>81</v>
      </c>
      <c r="CF61" s="289">
        <v>82</v>
      </c>
      <c r="CG61" s="289">
        <v>83</v>
      </c>
      <c r="CH61" s="289">
        <v>84</v>
      </c>
      <c r="CI61" s="289">
        <v>85</v>
      </c>
      <c r="CJ61" s="289">
        <v>86</v>
      </c>
      <c r="CK61" s="289">
        <v>87</v>
      </c>
      <c r="CL61" s="289">
        <v>88</v>
      </c>
      <c r="CM61" s="289">
        <v>89</v>
      </c>
      <c r="CN61" s="289">
        <v>90</v>
      </c>
      <c r="CO61" s="289">
        <v>91</v>
      </c>
      <c r="CP61" s="289">
        <v>92</v>
      </c>
      <c r="CQ61" s="289">
        <v>93</v>
      </c>
      <c r="CR61" s="289">
        <v>94</v>
      </c>
      <c r="CS61" s="289">
        <v>95</v>
      </c>
      <c r="CT61" s="289">
        <v>96</v>
      </c>
      <c r="CU61" s="289">
        <v>97</v>
      </c>
      <c r="CV61" s="289">
        <v>98</v>
      </c>
      <c r="CW61" s="289">
        <v>99</v>
      </c>
      <c r="CX61" s="289">
        <v>100</v>
      </c>
      <c r="CY61" s="289">
        <v>101</v>
      </c>
      <c r="CZ61" s="289">
        <v>102</v>
      </c>
      <c r="DA61" s="289">
        <v>103</v>
      </c>
      <c r="DB61" s="289">
        <v>104</v>
      </c>
      <c r="DC61" s="289">
        <v>105</v>
      </c>
      <c r="DD61" s="289">
        <v>106</v>
      </c>
      <c r="DE61" s="289">
        <v>107</v>
      </c>
      <c r="DF61" s="289">
        <v>108</v>
      </c>
      <c r="DG61" s="289">
        <v>109</v>
      </c>
      <c r="DH61" s="289">
        <v>110</v>
      </c>
      <c r="DI61" s="289">
        <v>111</v>
      </c>
      <c r="DJ61" s="289">
        <v>112</v>
      </c>
      <c r="DK61" s="289">
        <v>113</v>
      </c>
      <c r="DL61" s="289">
        <v>114</v>
      </c>
      <c r="DM61" s="289">
        <v>115</v>
      </c>
      <c r="DN61" s="289">
        <v>116</v>
      </c>
      <c r="DO61" s="289">
        <v>117</v>
      </c>
      <c r="DP61" s="289">
        <v>118</v>
      </c>
      <c r="DQ61" s="289">
        <v>119</v>
      </c>
      <c r="DR61" s="289">
        <v>120</v>
      </c>
      <c r="DS61" s="289">
        <v>121</v>
      </c>
      <c r="DT61" s="289">
        <v>122</v>
      </c>
      <c r="DU61" s="289">
        <v>123</v>
      </c>
      <c r="DV61" s="289">
        <v>124</v>
      </c>
      <c r="DW61" s="289">
        <v>125</v>
      </c>
      <c r="DX61" s="289">
        <v>126</v>
      </c>
      <c r="DY61" s="289">
        <v>127</v>
      </c>
      <c r="DZ61" s="289">
        <v>128</v>
      </c>
      <c r="EA61" s="289">
        <v>129</v>
      </c>
      <c r="EB61" s="289">
        <v>130</v>
      </c>
      <c r="EC61" s="289">
        <v>131</v>
      </c>
      <c r="ED61" s="289">
        <v>132</v>
      </c>
      <c r="EE61" s="289">
        <v>133</v>
      </c>
      <c r="EF61" s="289">
        <v>134</v>
      </c>
      <c r="EG61" s="289">
        <v>135</v>
      </c>
      <c r="EH61" s="289">
        <v>136</v>
      </c>
      <c r="EI61" s="289">
        <v>137</v>
      </c>
      <c r="EJ61" s="289">
        <v>138</v>
      </c>
      <c r="EK61" s="289">
        <v>139</v>
      </c>
      <c r="EL61" s="289">
        <v>140</v>
      </c>
      <c r="EM61" s="289">
        <v>141</v>
      </c>
      <c r="EN61" s="289">
        <v>142</v>
      </c>
      <c r="EO61" s="289">
        <v>143</v>
      </c>
      <c r="EP61" s="289">
        <v>144</v>
      </c>
      <c r="EQ61" s="289">
        <v>145</v>
      </c>
      <c r="ER61" s="289">
        <v>146</v>
      </c>
      <c r="ES61" s="289">
        <v>147</v>
      </c>
      <c r="ET61" s="289">
        <v>148</v>
      </c>
      <c r="EU61" s="289">
        <v>149</v>
      </c>
      <c r="EV61" s="289">
        <v>150</v>
      </c>
      <c r="EW61" s="289">
        <v>151</v>
      </c>
      <c r="EX61" s="289">
        <v>152</v>
      </c>
      <c r="EY61" s="289">
        <v>153</v>
      </c>
      <c r="EZ61" s="289">
        <v>154</v>
      </c>
      <c r="FA61" s="289">
        <v>155</v>
      </c>
      <c r="FB61" s="289">
        <v>156</v>
      </c>
      <c r="FC61" s="289">
        <v>157</v>
      </c>
      <c r="FD61" s="289">
        <v>158</v>
      </c>
      <c r="FE61" s="289">
        <v>159</v>
      </c>
      <c r="FF61" s="289">
        <v>160</v>
      </c>
      <c r="FG61" s="289">
        <v>161</v>
      </c>
      <c r="FH61" s="289">
        <v>162</v>
      </c>
      <c r="FI61" s="289">
        <v>163</v>
      </c>
      <c r="FJ61" s="289">
        <v>164</v>
      </c>
      <c r="FK61" s="289">
        <v>165</v>
      </c>
      <c r="FL61" s="289">
        <v>166</v>
      </c>
      <c r="FM61" s="289">
        <v>167</v>
      </c>
      <c r="FN61" s="289">
        <v>168</v>
      </c>
      <c r="FO61" s="289">
        <v>169</v>
      </c>
      <c r="FP61" s="289">
        <v>170</v>
      </c>
      <c r="FQ61" s="289">
        <v>171</v>
      </c>
      <c r="FR61" s="289">
        <v>172</v>
      </c>
      <c r="FS61" s="289">
        <v>173</v>
      </c>
      <c r="FT61" s="289">
        <v>174</v>
      </c>
      <c r="FU61" s="289">
        <v>175</v>
      </c>
      <c r="FV61" s="289">
        <v>176</v>
      </c>
      <c r="FW61" s="289">
        <v>177</v>
      </c>
      <c r="FX61" s="289">
        <v>178</v>
      </c>
      <c r="FY61" s="289">
        <v>179</v>
      </c>
      <c r="FZ61" s="289">
        <v>180</v>
      </c>
    </row>
    <row r="62" spans="1:183" ht="16" thickBot="1" x14ac:dyDescent="0.25">
      <c r="A62" s="275" t="s">
        <v>126</v>
      </c>
      <c r="B62" s="286">
        <f>C55</f>
        <v>1539999.72</v>
      </c>
      <c r="C62" s="287">
        <f>IF(C$8*12&gt;=C61,B62-C63,"")</f>
        <v>1529866.7011566153</v>
      </c>
      <c r="D62" s="287">
        <f>IF(C$8*12&gt;=D61,C62-D63,"")</f>
        <v>1519676.3887514768</v>
      </c>
      <c r="E62" s="287">
        <f>IF(C$8*12&gt;=E61,D62-E63,"")</f>
        <v>1509428.4588384565</v>
      </c>
      <c r="F62" s="287">
        <f>IF(C$8*12&gt;=F61,E62-F63,"")</f>
        <v>1499122.5856397881</v>
      </c>
      <c r="G62" s="287">
        <f>IF(C$8*12&gt;=G61,F62-G63,"")</f>
        <v>1488758.4415357104</v>
      </c>
      <c r="H62" s="287">
        <f>IF(C$8*12&gt;=H61,G62-H63,"")</f>
        <v>1478335.697054052</v>
      </c>
      <c r="I62" s="287">
        <f>IF(C$8*12&gt;=I61,H62-I63,"")</f>
        <v>1467854.0208597586</v>
      </c>
      <c r="J62" s="287">
        <f>IF(C$8*12&gt;=J61,I62-J63,"")</f>
        <v>1457313.079744359</v>
      </c>
      <c r="K62" s="287">
        <f>IF(C$8*12&gt;=K61,J62-K63,"")</f>
        <v>1446712.538615373</v>
      </c>
      <c r="L62" s="287">
        <f>IF(C$8*12&gt;=L61,K62-L63,"")</f>
        <v>1436052.0604856585</v>
      </c>
      <c r="M62" s="287">
        <f>IF(C$8*12&gt;=M61,L62-M63,"")</f>
        <v>1425331.3064626993</v>
      </c>
      <c r="N62" s="286">
        <f>IF(C$8*12&gt;=N61,M62-N63,"")</f>
        <v>1414549.9357378318</v>
      </c>
      <c r="O62" s="287">
        <f>IF(C$8*12&gt;=O61,N62-O63,"")</f>
        <v>1403707.6055754102</v>
      </c>
      <c r="P62" s="287">
        <f>IF(C$8*12&gt;=P61,O62-P63,"")</f>
        <v>1392803.9713019121</v>
      </c>
      <c r="Q62" s="287">
        <f>IF(C$8*12&gt;=Q61,P62-Q63,"")</f>
        <v>1381838.6862949806</v>
      </c>
      <c r="R62" s="287">
        <f>IF(C$8*12&gt;=R61,Q62-R63,"")</f>
        <v>1370811.4019724054</v>
      </c>
      <c r="S62" s="287">
        <f>IF(C$8*12&gt;=S61,R62-S63,"")</f>
        <v>1359721.767781042</v>
      </c>
      <c r="T62" s="287">
        <f>IF(C$8*12&gt;=T61,S62-T63,"")</f>
        <v>1348569.4311856676</v>
      </c>
      <c r="U62" s="287">
        <f>IF(C$8*12&gt;=U61,T62-U63,"")</f>
        <v>1337354.0376577738</v>
      </c>
      <c r="V62" s="287">
        <f>IF(C$8*12&gt;=V61,U62-V63,"")</f>
        <v>1326075.2306642963</v>
      </c>
      <c r="W62" s="287">
        <f>IF(C$8*12&gt;=W61,V62-W63,"")</f>
        <v>1314732.6516562812</v>
      </c>
      <c r="X62" s="287">
        <f>IF(C$8*12&gt;=X61,W62-X63,"")</f>
        <v>1303325.9400574865</v>
      </c>
      <c r="Y62" s="287">
        <f>IF(C$8*12&gt;=Y61,X62-Y63,"")</f>
        <v>1291854.7332529202</v>
      </c>
      <c r="Z62" s="286">
        <f>IF(C$8*12&gt;=Z61,Y62-Z63,"")</f>
        <v>1280318.6665773117</v>
      </c>
      <c r="AA62" s="287">
        <f>IF(C$8*12&gt;=AA61,Z62-AA63,"")</f>
        <v>1268717.3733035205</v>
      </c>
      <c r="AB62" s="287">
        <f>IF(C$8*12&gt;=AB61,AA62-AB63,"")</f>
        <v>1257050.4846308774</v>
      </c>
      <c r="AC62" s="287">
        <f>IF(C$8*12&gt;=AC61,AB62-AC63,"")</f>
        <v>1245317.6296734605</v>
      </c>
      <c r="AD62" s="287">
        <f>IF(C$8*12&gt;=AD61,AC62-AD63,"")</f>
        <v>1233518.435448305</v>
      </c>
      <c r="AE62" s="287">
        <f>IF(C$8*12&gt;=AE61,AD62-AE63,"")</f>
        <v>1221652.5268635463</v>
      </c>
      <c r="AF62" s="287">
        <f>IF(C$8*12&gt;=AF61,AE62-AF63,"")</f>
        <v>1209719.5267064958</v>
      </c>
      <c r="AG62" s="287">
        <f>IF(C$8*12&gt;=AG61,AF62-AG63,"")</f>
        <v>1197719.0556316494</v>
      </c>
      <c r="AH62" s="287">
        <f>IF(C$8*12&gt;=AH61,AG62-AH63,"")</f>
        <v>1185650.7321486284</v>
      </c>
      <c r="AI62" s="287">
        <f>IF(C$8*12&gt;=AI61,AH62-AI63,"")</f>
        <v>1173514.1726100522</v>
      </c>
      <c r="AJ62" s="287">
        <f>IF(C$8*12&gt;=AJ61,AI62-AJ63,"")</f>
        <v>1161308.9911993418</v>
      </c>
      <c r="AK62" s="287">
        <f>IF(C$8*12&gt;=AK61,AJ62-AK63,"")</f>
        <v>1149034.7999184558</v>
      </c>
      <c r="AL62" s="286">
        <f>IF(C$8*12&gt;=AL61,AK62-AL63,"")</f>
        <v>1136691.2085755547</v>
      </c>
      <c r="AM62" s="287">
        <f>IF(C$8*12&gt;=AM61,AL62-AM63,"")</f>
        <v>1124277.8247725982</v>
      </c>
      <c r="AN62" s="287">
        <f>IF(C$8*12&gt;=AN61,AM62-AN63,"")</f>
        <v>1111794.2538928702</v>
      </c>
      <c r="AO62" s="287">
        <f>IF(C$8*12&gt;=AO61,AN62-AO63,"")</f>
        <v>1099240.0990884341</v>
      </c>
      <c r="AP62" s="287">
        <f>IF(C$8*12&gt;=AP61,AO62-AP63,"")</f>
        <v>1086614.9612675179</v>
      </c>
      <c r="AQ62" s="287">
        <f>IF(C$8*12&gt;=AQ61,AP62-AQ63,"")</f>
        <v>1073918.439081826</v>
      </c>
      <c r="AR62" s="287">
        <f>IF(C$8*12&gt;=AR61,AQ62-AR63,"")</f>
        <v>1061150.1289137818</v>
      </c>
      <c r="AS62" s="287">
        <f>IF(C$8*12&gt;=AS61,AR62-AS63,"")</f>
        <v>1048309.6248636962</v>
      </c>
      <c r="AT62" s="287">
        <f>IF(C$8*12&gt;=AT61,AS62-AT63,"")</f>
        <v>1035396.5187368637</v>
      </c>
      <c r="AU62" s="287">
        <f>IF(C$8*12&gt;=AU61,AT62-AU63,"")</f>
        <v>1022410.4000305872</v>
      </c>
      <c r="AV62" s="287">
        <f>IF(C$8*12&gt;=AV61,AU62-AV63,"")</f>
        <v>1009350.8559211273</v>
      </c>
      <c r="AW62" s="287">
        <f>IF(C$8*12&gt;=AW61,AV62-AW63,"")</f>
        <v>996217.47125057923</v>
      </c>
      <c r="AX62" s="286">
        <f>IF(C$8*12&gt;=AX61,AW62-AX63,"")</f>
        <v>983009.82851367514</v>
      </c>
      <c r="AY62" s="287">
        <f>IF(C$8*12&gt;=AY61,AX62-AY63,"")</f>
        <v>969727.50784451165</v>
      </c>
      <c r="AZ62" s="287">
        <f>IF(C$8*12&gt;=AZ61,AY62-AZ63,"")</f>
        <v>956370.08700320264</v>
      </c>
      <c r="BA62" s="287">
        <f>IF(C$8*12&gt;=BA61,AZ62-BA63,"")</f>
        <v>942937.14136245614</v>
      </c>
      <c r="BB62" s="287">
        <f>IF(C$8*12&gt;=BB61,BA62-BB63,"")</f>
        <v>929428.24389407574</v>
      </c>
      <c r="BC62" s="287">
        <f>IF(C$8*12&gt;=BC61,BB62-BC63,"")</f>
        <v>915842.96515538555</v>
      </c>
      <c r="BD62" s="287">
        <f>IF(C$8*12&gt;=BD61,BC62-BD63,"")</f>
        <v>902180.87327557837</v>
      </c>
      <c r="BE62" s="287">
        <f>IF(C$8*12&gt;=BE61,BD62-BE63,"")</f>
        <v>888441.53394198662</v>
      </c>
      <c r="BF62" s="287">
        <f>IF(C$8*12&gt;=BF61,BE62-BF63,"")</f>
        <v>874624.51038627594</v>
      </c>
      <c r="BG62" s="287">
        <f>IF(C$8*12&gt;=BG61,BF62-BG63,"")</f>
        <v>860729.36337055999</v>
      </c>
      <c r="BH62" s="287">
        <f>IF(C$8*12&gt;=BH61,BG62-BH63,"")</f>
        <v>846755.65117343783</v>
      </c>
      <c r="BI62" s="287">
        <f>IF(C$8*12&gt;=BI61,BH62-BI63,"")</f>
        <v>832702.92957595142</v>
      </c>
      <c r="BJ62" s="286">
        <f>IF(C$8*12&gt;=BJ61,BI62-BJ63,"")</f>
        <v>818570.75184746413</v>
      </c>
      <c r="BK62" s="287">
        <f>IF(C$8*12&gt;=BK61,BJ62-BK63,"")</f>
        <v>804358.6687314593</v>
      </c>
      <c r="BL62" s="287">
        <f>IF(C$8*12&gt;=BL61,BK62-BL63,"")</f>
        <v>790066.2284312587</v>
      </c>
      <c r="BM62" s="287">
        <f>IF(C$8*12&gt;=BM61,BL62-BM63,"")</f>
        <v>775692.97659565986</v>
      </c>
      <c r="BN62" s="287">
        <f>IF(C$8*12&gt;=BN61,BM62-BN63,"")</f>
        <v>761238.45630449278</v>
      </c>
      <c r="BO62" s="287">
        <f>IF(C$8*12&gt;=BO61,BN62-BO63,"")</f>
        <v>746702.20805409423</v>
      </c>
      <c r="BP62" s="287">
        <f>IF(C$8*12&gt;=BP61,BO62-BP63,"")</f>
        <v>732083.7697427005</v>
      </c>
      <c r="BQ62" s="287">
        <f>IF(C$8*12&gt;=BQ61,BP62-BQ63,"")</f>
        <v>717382.67665575736</v>
      </c>
      <c r="BR62" s="287">
        <f>IF(C$8*12&gt;=BR61,BQ62-BR63,"")</f>
        <v>702598.46145114687</v>
      </c>
      <c r="BS62" s="287">
        <f>IF(C$8*12&gt;=BS61,BR62-BS63,"")</f>
        <v>687730.65414433088</v>
      </c>
      <c r="BT62" s="287">
        <f>IF(C$8*12&gt;=BT61,BS62-BT63,"")</f>
        <v>672778.78209341015</v>
      </c>
      <c r="BU62" s="287">
        <f>IF(C$8*12&gt;=BU61,BT62-BU63,"")</f>
        <v>657742.36998409964</v>
      </c>
      <c r="BV62" s="286">
        <f>IF(C$8*12&gt;=BV61,BU62-BV63,"")</f>
        <v>642620.93981461821</v>
      </c>
      <c r="BW62" s="287">
        <f>IF(C$8*12&gt;=BW61,BV62-BW63,"")</f>
        <v>627414.01088049298</v>
      </c>
      <c r="BX62" s="287">
        <f>IF(C$8*12&gt;=BX61,BW62-BX63,"")</f>
        <v>612121.09975927824</v>
      </c>
      <c r="BY62" s="287">
        <f>IF(C$8*12&gt;=BY61,BX62-BY63,"")</f>
        <v>596741.72029518755</v>
      </c>
      <c r="BZ62" s="287">
        <f>IF(C$8*12&gt;=BZ61,BY62-BZ63,"")</f>
        <v>581275.38358363882</v>
      </c>
      <c r="CA62" s="287">
        <f>IF(C$8*12&gt;=CA61,BZ62-CA63,"")</f>
        <v>565721.59795571235</v>
      </c>
      <c r="CB62" s="287">
        <f>IF(C$8*12&gt;=CB61,CA62-CB63,"")</f>
        <v>550079.86896252108</v>
      </c>
      <c r="CC62" s="287">
        <f>IF(C$8*12&gt;=CC61,CB62-CC63,"")</f>
        <v>534349.69935949193</v>
      </c>
      <c r="CD62" s="287">
        <f>IF(C$8*12&gt;=CD61,CC62-CD63,"")</f>
        <v>518530.5890905587</v>
      </c>
      <c r="CE62" s="287">
        <f>IF(C$8*12&gt;=CE61,CD62-CE63,"")</f>
        <v>502622.03527226555</v>
      </c>
      <c r="CF62" s="287">
        <f>IF(C$8*12&gt;=CF61,CE62-CF63,"")</f>
        <v>486623.53217778041</v>
      </c>
      <c r="CG62" s="287">
        <f>IF(C$8*12&gt;=CG61,CF62-CG63,"")</f>
        <v>470534.57122081821</v>
      </c>
      <c r="CH62" s="286">
        <f>IF(C$8*12&gt;=CH61,CG62-CH63,"")</f>
        <v>454354.64093947306</v>
      </c>
      <c r="CI62" s="287">
        <f>IF(C$8*12&gt;=CI61,CH62-CI63,"")</f>
        <v>438083.22697995906</v>
      </c>
      <c r="CJ62" s="287">
        <f>IF(C$8*12&gt;=CJ61,CI62-CJ63,"")</f>
        <v>421719.81208025932</v>
      </c>
      <c r="CK62" s="287">
        <f>IF(C$8*12&gt;=CK61,CJ62-CK63,"")</f>
        <v>405263.87605368224</v>
      </c>
      <c r="CL62" s="287">
        <f>IF(C$8*12&gt;=CL61,CK62-CL63,"")</f>
        <v>388714.89577232505</v>
      </c>
      <c r="CM62" s="287">
        <f>IF(C$8*12&gt;=CM61,CL62-CM63,"")</f>
        <v>372072.34515044378</v>
      </c>
      <c r="CN62" s="287">
        <f>IF(C$8*12&gt;=CN61,CM62-CN63,"")</f>
        <v>355335.69512772915</v>
      </c>
      <c r="CO62" s="287">
        <f>IF(C$8*12&gt;=CO61,CN62-CO63,"")</f>
        <v>338504.41365248797</v>
      </c>
      <c r="CP62" s="287">
        <f>IF(C$8*12&gt;=CP61,CO62-CP63,"")</f>
        <v>321577.96566472942</v>
      </c>
      <c r="CQ62" s="287">
        <f>IF(C$8*12&gt;=CQ61,CP62-CQ63,"")</f>
        <v>304555.81307915575</v>
      </c>
      <c r="CR62" s="287">
        <f>IF(C$8*12&gt;=CR61,CQ62-CR63,"")</f>
        <v>287437.41476805665</v>
      </c>
      <c r="CS62" s="287">
        <f>IF(C$8*12&gt;=CS61,CR62-CS63,"")</f>
        <v>270222.22654410708</v>
      </c>
      <c r="CT62" s="286">
        <f>IF(C$8*12&gt;=CT61,CS62-CT63,"")</f>
        <v>252909.70114306774</v>
      </c>
      <c r="CU62" s="287">
        <f>IF(C$8*12&gt;=CU61,CT62-CU63,"")</f>
        <v>235499.28820638778</v>
      </c>
      <c r="CV62" s="287">
        <f>IF(C$8*12&gt;=CV61,CU62-CV63,"")</f>
        <v>217990.43426370906</v>
      </c>
      <c r="CW62" s="287">
        <f>IF(C$8*12&gt;=CW61,CV62-CW63,"")</f>
        <v>200382.58271527159</v>
      </c>
      <c r="CX62" s="287">
        <f>IF(C$8*12&gt;=CX61,CW62-CX63,"")</f>
        <v>182675.17381421942</v>
      </c>
      <c r="CY62" s="287">
        <f>IF(C$8*12&gt;=CY61,CX62-CY63,"")</f>
        <v>164867.64464880648</v>
      </c>
      <c r="CZ62" s="287">
        <f>IF(C$8*12&gt;=CZ61,CY62-CZ63,"")</f>
        <v>146959.42912450182</v>
      </c>
      <c r="DA62" s="287">
        <f>IF(C$8*12&gt;=DA61,CZ62-DA63,"")</f>
        <v>128949.95794599377</v>
      </c>
      <c r="DB62" s="287">
        <f>IF(C$8*12&gt;=DB61,DA62-DB63,"")</f>
        <v>110838.65859909213</v>
      </c>
      <c r="DC62" s="287">
        <f>IF(C$8*12&gt;=DC61,DB62-DC63,"")</f>
        <v>92624.955332528305</v>
      </c>
      <c r="DD62" s="287">
        <f>IF(C$8*12&gt;=DD61,DC62-DD63,"")</f>
        <v>74308.269139652257</v>
      </c>
      <c r="DE62" s="287">
        <f>IF(C$8*12&gt;=DE61,DD62-DE63,"")</f>
        <v>55888.017740026218</v>
      </c>
      <c r="DF62" s="286">
        <f>IF(C$8*12&gt;=DF61,DE62-DF63,"")</f>
        <v>37363.615560914135</v>
      </c>
      <c r="DG62" s="287">
        <f>IF(C$8*12&gt;=DG61,DF62-DG63,"")</f>
        <v>18734.473718666584</v>
      </c>
      <c r="DH62" s="287">
        <f>IF(C$8*12&gt;=DH61,DG62-DH63,"")</f>
        <v>3.7107383832335472E-10</v>
      </c>
      <c r="DI62" s="287" t="str">
        <f t="shared" ref="DI62" si="181">IF(D$8*12&gt;=DI61,DH62-DI63,"")</f>
        <v/>
      </c>
      <c r="DJ62" s="287" t="str">
        <f t="shared" ref="DJ62" si="182">IF(E$8*12&gt;=DJ61,DI62-DJ63,"")</f>
        <v/>
      </c>
      <c r="DK62" s="287" t="str">
        <f>IF(C$8*12&gt;=DK61,DJ62-DK63,"")</f>
        <v/>
      </c>
      <c r="DL62" s="287" t="str">
        <f>IF(C$8*12&gt;=DL61,DK62-DL63,"")</f>
        <v/>
      </c>
      <c r="DM62" s="287" t="str">
        <f>IF(C$8*12&gt;=DM61,DL62-DM63,"")</f>
        <v/>
      </c>
      <c r="DN62" s="287" t="str">
        <f>IF(C$8*12&gt;=DN61,DM62-DN63,"")</f>
        <v/>
      </c>
      <c r="DO62" s="287" t="str">
        <f>IF(C$8*12&gt;=DO61,DN62-DO63,"")</f>
        <v/>
      </c>
      <c r="DP62" s="287" t="str">
        <f>IF(C$8*12&gt;=DP61,DO62-DP63,"")</f>
        <v/>
      </c>
      <c r="DQ62" s="287" t="str">
        <f>IF(C$8*12&gt;=DQ61,DP62-DQ63,"")</f>
        <v/>
      </c>
      <c r="DR62" s="287" t="str">
        <f>IF(C$8*12&gt;=DR61,DQ62-DR63,"")</f>
        <v/>
      </c>
      <c r="DS62" s="287" t="str">
        <f>IF(C$8*12&gt;=DS61,DR62-DS63,"")</f>
        <v/>
      </c>
      <c r="DT62" s="287" t="str">
        <f>IF(C$8*12&gt;=DT61,DS62-DT63,"")</f>
        <v/>
      </c>
      <c r="DU62" s="287" t="str">
        <f>IF(C$8*12&gt;=DU61,DT62-DU63,"")</f>
        <v/>
      </c>
      <c r="DV62" s="287" t="str">
        <f>IF(C$8*12&gt;=DV61,DU62-DV63,"")</f>
        <v/>
      </c>
      <c r="DW62" s="287" t="str">
        <f>IF(C$8*12&gt;=DW61,DV62-DW63,"")</f>
        <v/>
      </c>
      <c r="DX62" s="287" t="str">
        <f>IF(C$8*12&gt;=DX61,DW62-DX63,"")</f>
        <v/>
      </c>
      <c r="DY62" s="287" t="str">
        <f>IF(C$8*12&gt;=DY61,DX62-DY63,"")</f>
        <v/>
      </c>
      <c r="DZ62" s="287" t="str">
        <f>IF(C$8*12&gt;=DZ61,DY62-DZ63,"")</f>
        <v/>
      </c>
      <c r="EA62" s="287" t="str">
        <f>IF(C$8*12&gt;=EA61,DZ62-EA63,"")</f>
        <v/>
      </c>
      <c r="EB62" s="287" t="str">
        <f>IF(C$8*12&gt;=EB61,EA62-EB63,"")</f>
        <v/>
      </c>
      <c r="EC62" s="287" t="str">
        <f>IF(C$8*12&gt;=EC61,EB62-EC63,"")</f>
        <v/>
      </c>
      <c r="ED62" s="287" t="str">
        <f>IF(C$8*12&gt;=ED61,EC62-ED63,"")</f>
        <v/>
      </c>
      <c r="EE62" s="287" t="str">
        <f>IF(C$8*12&gt;=EE61,ED62-EE63,"")</f>
        <v/>
      </c>
      <c r="EF62" s="287" t="str">
        <f>IF(C$8*12&gt;=EF61,EE62-EF63,"")</f>
        <v/>
      </c>
      <c r="EG62" s="287" t="str">
        <f>IF(C$8*12&gt;=EG61,EF62-EG63,"")</f>
        <v/>
      </c>
      <c r="EH62" s="287" t="str">
        <f>IF(C$8*12&gt;=EH61,EG62-EH63,"")</f>
        <v/>
      </c>
      <c r="EI62" s="287" t="str">
        <f>IF(C$8*12&gt;=EI61,EH62-EI63,"")</f>
        <v/>
      </c>
      <c r="EJ62" s="287" t="str">
        <f>IF(C$8*12&gt;=EJ61,EI62-EJ63,"")</f>
        <v/>
      </c>
      <c r="EK62" s="287" t="str">
        <f>IF(C$8*12&gt;=EK61,EJ62-EK63,"")</f>
        <v/>
      </c>
      <c r="EL62" s="287" t="str">
        <f>IF(C$8*12&gt;=EL61,EK62-EL63,"")</f>
        <v/>
      </c>
      <c r="EM62" s="287" t="str">
        <f>IF(C$8*12&gt;=EM61,EL62-EM63,"")</f>
        <v/>
      </c>
      <c r="EN62" s="287" t="str">
        <f>IF(C$8*12&gt;=EN61,EM62-EN63,"")</f>
        <v/>
      </c>
      <c r="EO62" s="287" t="str">
        <f>IF(C$8*12&gt;=EO61,EN62-EO63,"")</f>
        <v/>
      </c>
      <c r="EP62" s="287" t="str">
        <f>IF(C$8*12&gt;=EP61,EO62-EP63,"")</f>
        <v/>
      </c>
      <c r="EQ62" s="287" t="str">
        <f>IF(C$8*12&gt;=EQ61,EP62-EQ63,"")</f>
        <v/>
      </c>
      <c r="ER62" s="287" t="str">
        <f>IF(C$8*12&gt;=ER61,EQ62-ER63,"")</f>
        <v/>
      </c>
      <c r="ES62" s="287" t="str">
        <f>IF(C$8*12&gt;=ES61,ER62-ES63,"")</f>
        <v/>
      </c>
      <c r="ET62" s="287" t="str">
        <f>IF(C$8*12&gt;=ET61,ES62-ET63,"")</f>
        <v/>
      </c>
      <c r="EU62" s="287" t="str">
        <f>IF(C$8*12&gt;=EU61,ET62-EU63,"")</f>
        <v/>
      </c>
      <c r="EV62" s="287" t="str">
        <f>IF(C$8*12&gt;=EV61,EU62-EV63,"")</f>
        <v/>
      </c>
      <c r="EW62" s="287" t="str">
        <f>IF(C$8*12&gt;=EW61,EV62-EW63,"")</f>
        <v/>
      </c>
      <c r="EX62" s="287" t="str">
        <f>IF(C$8*12&gt;=EX61,EW62-EX63,"")</f>
        <v/>
      </c>
      <c r="EY62" s="287" t="str">
        <f>IF(C$8*12&gt;=EY61,EX62-EY63,"")</f>
        <v/>
      </c>
      <c r="EZ62" s="287" t="str">
        <f>IF(C$8*12&gt;=EZ61,EY62-EZ63,"")</f>
        <v/>
      </c>
      <c r="FA62" s="287" t="str">
        <f>IF(C$8*12&gt;=FA61,EZ62-FA63,"")</f>
        <v/>
      </c>
      <c r="FB62" s="287" t="str">
        <f>IF(C$8*12&gt;=FB61,FA62-FB63,"")</f>
        <v/>
      </c>
      <c r="FC62" s="287" t="str">
        <f>IF(C$8*12&gt;=FC61,FB62-FC63,"")</f>
        <v/>
      </c>
      <c r="FD62" s="287" t="str">
        <f>IF(C$8*12&gt;=FD61,FC62-FD63,"")</f>
        <v/>
      </c>
      <c r="FE62" s="287" t="str">
        <f>IF(C$8*12&gt;=FE61,FD62-FE63,"")</f>
        <v/>
      </c>
      <c r="FF62" s="287" t="str">
        <f>IF(C$8*12&gt;=FF61,FE62-FF63,"")</f>
        <v/>
      </c>
      <c r="FG62" s="287" t="str">
        <f>IF(C$8*12&gt;=FG61,FF62-FG63,"")</f>
        <v/>
      </c>
      <c r="FH62" s="287" t="str">
        <f>IF(C$8*12&gt;=FH61,FG62-FH63,"")</f>
        <v/>
      </c>
      <c r="FI62" s="287" t="str">
        <f>IF(C$8*12&gt;=FI61,FH62-FI63,"")</f>
        <v/>
      </c>
      <c r="FJ62" s="287" t="str">
        <f>IF(C$8*12&gt;=FJ61,FI62-FJ63,"")</f>
        <v/>
      </c>
      <c r="FK62" s="287" t="str">
        <f>IF(C$8*12&gt;=FK61,FJ62-FK63,"")</f>
        <v/>
      </c>
      <c r="FL62" s="287" t="str">
        <f>IF(C$8*12&gt;=FL61,FK62-FL63,"")</f>
        <v/>
      </c>
      <c r="FM62" s="287" t="str">
        <f>IF(C$8*12&gt;=FM61,FL62-FM63,"")</f>
        <v/>
      </c>
      <c r="FN62" s="287" t="str">
        <f>IF(C$8*12&gt;=FN61,FM62-FN63,"")</f>
        <v/>
      </c>
      <c r="FO62" s="287" t="str">
        <f>IF(C$8*12&gt;=FO61,FN62-FO63,"")</f>
        <v/>
      </c>
      <c r="FP62" s="287" t="str">
        <f>IF(C$8*12&gt;=FP61,FO62-FP63,"")</f>
        <v/>
      </c>
      <c r="FQ62" s="287" t="str">
        <f>IF(C$8*12&gt;=FQ61,FP62-FQ63,"")</f>
        <v/>
      </c>
      <c r="FR62" s="287" t="str">
        <f>IF(C$8*12&gt;=FR61,FQ62-FR63,"")</f>
        <v/>
      </c>
      <c r="FS62" s="287" t="str">
        <f>IF(C$8*12&gt;=FS61,FR62-FS63,"")</f>
        <v/>
      </c>
      <c r="FT62" s="287" t="str">
        <f>IF(C$8*12&gt;=FT61,FS62-FT63,"")</f>
        <v/>
      </c>
      <c r="FU62" s="287" t="str">
        <f>IF(C$8*12&gt;=FU61,FT62-FU63,"")</f>
        <v/>
      </c>
      <c r="FV62" s="287" t="str">
        <f>IF(C$8*12&gt;=FV61,FU62-FV63,"")</f>
        <v/>
      </c>
      <c r="FW62" s="287" t="str">
        <f>IF(C$8*12&gt;=FW61,FV62-FW63,"")</f>
        <v/>
      </c>
      <c r="FX62" s="287" t="str">
        <f>IF(C$8*12&gt;=FX61,FW62-FX63,"")</f>
        <v/>
      </c>
      <c r="FY62" s="287" t="str">
        <f>IF(C$8*12&gt;=FY61,FX62-FY63,"")</f>
        <v/>
      </c>
      <c r="FZ62" s="287" t="str">
        <f>IF(C$8*12&gt;=FZ61,FY62-FZ63,"")</f>
        <v/>
      </c>
      <c r="GA62" s="284" t="s">
        <v>136</v>
      </c>
    </row>
    <row r="63" spans="1:183" ht="16" thickBot="1" x14ac:dyDescent="0.25">
      <c r="A63" s="275" t="s">
        <v>127</v>
      </c>
      <c r="B63" s="278"/>
      <c r="C63" s="281">
        <f>IF($C$58*12&gt;=C61,C65-C64,"0")</f>
        <v>10133.018843384663</v>
      </c>
      <c r="D63" s="281">
        <f>IF($C$58*12&gt;=D61,D65-D64,"0")</f>
        <v>10190.312405138478</v>
      </c>
      <c r="E63" s="281">
        <f t="shared" ref="E63:BP63" si="183">IF($C$58*12&gt;=E61,E65-E64,"0")</f>
        <v>10247.929913020211</v>
      </c>
      <c r="F63" s="281">
        <f t="shared" si="183"/>
        <v>10305.873198668367</v>
      </c>
      <c r="G63" s="281">
        <f t="shared" si="183"/>
        <v>10364.144104077801</v>
      </c>
      <c r="H63" s="281">
        <f t="shared" si="183"/>
        <v>10422.744481658276</v>
      </c>
      <c r="I63" s="281">
        <f t="shared" si="183"/>
        <v>10481.676194293348</v>
      </c>
      <c r="J63" s="281">
        <f t="shared" si="183"/>
        <v>10540.941115399588</v>
      </c>
      <c r="K63" s="281">
        <f t="shared" si="183"/>
        <v>10600.541128986135</v>
      </c>
      <c r="L63" s="281">
        <f t="shared" si="183"/>
        <v>10660.478129714593</v>
      </c>
      <c r="M63" s="281">
        <f t="shared" si="183"/>
        <v>10720.754022959252</v>
      </c>
      <c r="N63" s="281">
        <f t="shared" si="183"/>
        <v>10781.370724867673</v>
      </c>
      <c r="O63" s="281">
        <f t="shared" si="183"/>
        <v>10842.330162421589</v>
      </c>
      <c r="P63" s="281">
        <f t="shared" si="183"/>
        <v>10903.63427349817</v>
      </c>
      <c r="Q63" s="281">
        <f t="shared" si="183"/>
        <v>10965.285006931623</v>
      </c>
      <c r="R63" s="281">
        <f t="shared" si="183"/>
        <v>11027.284322575149</v>
      </c>
      <c r="S63" s="281">
        <f t="shared" si="183"/>
        <v>11089.634191363244</v>
      </c>
      <c r="T63" s="281">
        <f t="shared" si="183"/>
        <v>11152.336595374352</v>
      </c>
      <c r="U63" s="281">
        <f t="shared" si="183"/>
        <v>11215.393527893881</v>
      </c>
      <c r="V63" s="281">
        <f t="shared" si="183"/>
        <v>11278.806993477556</v>
      </c>
      <c r="W63" s="281">
        <f t="shared" si="183"/>
        <v>11342.57900801516</v>
      </c>
      <c r="X63" s="281">
        <f t="shared" si="183"/>
        <v>11406.711598794609</v>
      </c>
      <c r="Y63" s="281">
        <f t="shared" si="183"/>
        <v>11471.206804566396</v>
      </c>
      <c r="Z63" s="281">
        <f t="shared" si="183"/>
        <v>11536.066675608407</v>
      </c>
      <c r="AA63" s="281">
        <f t="shared" si="183"/>
        <v>11601.2932737911</v>
      </c>
      <c r="AB63" s="281">
        <f t="shared" si="183"/>
        <v>11666.888672643041</v>
      </c>
      <c r="AC63" s="281">
        <f t="shared" si="183"/>
        <v>11732.854957416837</v>
      </c>
      <c r="AD63" s="281">
        <f t="shared" si="183"/>
        <v>11799.19422515541</v>
      </c>
      <c r="AE63" s="281">
        <f t="shared" si="183"/>
        <v>11865.908584758672</v>
      </c>
      <c r="AF63" s="281">
        <f t="shared" si="183"/>
        <v>11933.000157050559</v>
      </c>
      <c r="AG63" s="281">
        <f t="shared" si="183"/>
        <v>12000.471074846453</v>
      </c>
      <c r="AH63" s="281">
        <f t="shared" si="183"/>
        <v>12068.323483020984</v>
      </c>
      <c r="AI63" s="281">
        <f t="shared" si="183"/>
        <v>12136.559538576224</v>
      </c>
      <c r="AJ63" s="281">
        <f t="shared" si="183"/>
        <v>12205.181410710233</v>
      </c>
      <c r="AK63" s="281">
        <f t="shared" si="183"/>
        <v>12274.191280886047</v>
      </c>
      <c r="AL63" s="281">
        <f t="shared" si="183"/>
        <v>12343.591342900998</v>
      </c>
      <c r="AM63" s="281">
        <f t="shared" si="183"/>
        <v>12413.383802956479</v>
      </c>
      <c r="AN63" s="281">
        <f t="shared" si="183"/>
        <v>12483.570879728057</v>
      </c>
      <c r="AO63" s="281">
        <f t="shared" si="183"/>
        <v>12554.154804436017</v>
      </c>
      <c r="AP63" s="281">
        <f t="shared" si="183"/>
        <v>12625.13782091629</v>
      </c>
      <c r="AQ63" s="281">
        <f t="shared" si="183"/>
        <v>12696.522185691781</v>
      </c>
      <c r="AR63" s="281">
        <f t="shared" si="183"/>
        <v>12768.3101680441</v>
      </c>
      <c r="AS63" s="281">
        <f t="shared" si="183"/>
        <v>12840.504050085707</v>
      </c>
      <c r="AT63" s="281">
        <f t="shared" si="183"/>
        <v>12913.106126832456</v>
      </c>
      <c r="AU63" s="281">
        <f t="shared" si="183"/>
        <v>12986.11870627656</v>
      </c>
      <c r="AV63" s="281">
        <f t="shared" si="183"/>
        <v>13059.544109459952</v>
      </c>
      <c r="AW63" s="281">
        <f t="shared" si="183"/>
        <v>13133.38467054807</v>
      </c>
      <c r="AX63" s="281">
        <f t="shared" si="183"/>
        <v>13207.642736904068</v>
      </c>
      <c r="AY63" s="281">
        <f t="shared" si="183"/>
        <v>13282.320669163431</v>
      </c>
      <c r="AZ63" s="281">
        <f t="shared" si="183"/>
        <v>13357.42084130902</v>
      </c>
      <c r="BA63" s="281">
        <f t="shared" si="183"/>
        <v>13432.945640746537</v>
      </c>
      <c r="BB63" s="281">
        <f t="shared" si="183"/>
        <v>13508.89746838043</v>
      </c>
      <c r="BC63" s="281">
        <f t="shared" si="183"/>
        <v>13585.278738690206</v>
      </c>
      <c r="BD63" s="281">
        <f t="shared" si="183"/>
        <v>13662.091879807183</v>
      </c>
      <c r="BE63" s="281">
        <f t="shared" si="183"/>
        <v>13739.339333591703</v>
      </c>
      <c r="BF63" s="281">
        <f t="shared" si="183"/>
        <v>13817.023555710726</v>
      </c>
      <c r="BG63" s="281">
        <f t="shared" si="183"/>
        <v>13895.147015715918</v>
      </c>
      <c r="BH63" s="281">
        <f t="shared" si="183"/>
        <v>13973.712197122146</v>
      </c>
      <c r="BI63" s="281">
        <f t="shared" si="183"/>
        <v>14052.721597486434</v>
      </c>
      <c r="BJ63" s="281">
        <f t="shared" si="183"/>
        <v>14132.177728487353</v>
      </c>
      <c r="BK63" s="281">
        <f t="shared" si="183"/>
        <v>14212.083116004869</v>
      </c>
      <c r="BL63" s="281">
        <f t="shared" si="183"/>
        <v>14292.440300200649</v>
      </c>
      <c r="BM63" s="281">
        <f t="shared" si="183"/>
        <v>14373.251835598794</v>
      </c>
      <c r="BN63" s="281">
        <f t="shared" si="183"/>
        <v>14454.52029116706</v>
      </c>
      <c r="BO63" s="281">
        <f t="shared" si="183"/>
        <v>14536.248250398517</v>
      </c>
      <c r="BP63" s="281">
        <f t="shared" si="183"/>
        <v>14618.438311393686</v>
      </c>
      <c r="BQ63" s="281">
        <f t="shared" ref="BQ63:EB63" si="184">IF($C$58*12&gt;=BQ61,BQ65-BQ64,"0")</f>
        <v>14701.093086943121</v>
      </c>
      <c r="BR63" s="281">
        <f t="shared" si="184"/>
        <v>14784.215204610477</v>
      </c>
      <c r="BS63" s="281">
        <f t="shared" si="184"/>
        <v>14867.807306816032</v>
      </c>
      <c r="BT63" s="281">
        <f t="shared" si="184"/>
        <v>14951.872050920696</v>
      </c>
      <c r="BU63" s="281">
        <f t="shared" si="184"/>
        <v>15036.412109310484</v>
      </c>
      <c r="BV63" s="281">
        <f t="shared" si="184"/>
        <v>15121.430169481468</v>
      </c>
      <c r="BW63" s="281">
        <f t="shared" si="184"/>
        <v>15206.928934125212</v>
      </c>
      <c r="BX63" s="281">
        <f t="shared" si="184"/>
        <v>15292.911121214695</v>
      </c>
      <c r="BY63" s="281">
        <f t="shared" si="184"/>
        <v>15379.379464090711</v>
      </c>
      <c r="BZ63" s="281">
        <f t="shared" si="184"/>
        <v>15466.336711548754</v>
      </c>
      <c r="CA63" s="281">
        <f t="shared" si="184"/>
        <v>15553.785627926414</v>
      </c>
      <c r="CB63" s="281">
        <f t="shared" si="184"/>
        <v>15641.728993191246</v>
      </c>
      <c r="CC63" s="281">
        <f t="shared" si="184"/>
        <v>15730.16960302914</v>
      </c>
      <c r="CD63" s="281">
        <f t="shared" si="184"/>
        <v>15819.110268933211</v>
      </c>
      <c r="CE63" s="281">
        <f t="shared" si="184"/>
        <v>15908.553818293154</v>
      </c>
      <c r="CF63" s="281">
        <f t="shared" si="184"/>
        <v>15998.503094485146</v>
      </c>
      <c r="CG63" s="281">
        <f t="shared" si="184"/>
        <v>16088.960956962217</v>
      </c>
      <c r="CH63" s="281">
        <f t="shared" si="184"/>
        <v>16179.930281345169</v>
      </c>
      <c r="CI63" s="281">
        <f t="shared" si="184"/>
        <v>16271.413959513975</v>
      </c>
      <c r="CJ63" s="281">
        <f t="shared" si="184"/>
        <v>16363.414899699725</v>
      </c>
      <c r="CK63" s="281">
        <f t="shared" si="184"/>
        <v>16455.936026577059</v>
      </c>
      <c r="CL63" s="281">
        <f t="shared" si="184"/>
        <v>16548.980281357166</v>
      </c>
      <c r="CM63" s="281">
        <f t="shared" si="184"/>
        <v>16642.550621881262</v>
      </c>
      <c r="CN63" s="281">
        <f t="shared" si="184"/>
        <v>16736.650022714632</v>
      </c>
      <c r="CO63" s="281">
        <f t="shared" si="184"/>
        <v>16831.28147524118</v>
      </c>
      <c r="CP63" s="281">
        <f t="shared" si="184"/>
        <v>16926.447987758536</v>
      </c>
      <c r="CQ63" s="281">
        <f t="shared" si="184"/>
        <v>17022.152585573676</v>
      </c>
      <c r="CR63" s="281">
        <f t="shared" si="184"/>
        <v>17118.398311099107</v>
      </c>
      <c r="CS63" s="281">
        <f t="shared" si="184"/>
        <v>17215.188223949572</v>
      </c>
      <c r="CT63" s="281">
        <f t="shared" si="184"/>
        <v>17312.525401039329</v>
      </c>
      <c r="CU63" s="281">
        <f t="shared" si="184"/>
        <v>17410.412936679953</v>
      </c>
      <c r="CV63" s="281">
        <f t="shared" si="184"/>
        <v>17508.853942678703</v>
      </c>
      <c r="CW63" s="281">
        <f t="shared" si="184"/>
        <v>17607.851548437455</v>
      </c>
      <c r="CX63" s="281">
        <f t="shared" si="184"/>
        <v>17707.408901052167</v>
      </c>
      <c r="CY63" s="281">
        <f t="shared" si="184"/>
        <v>17807.529165412951</v>
      </c>
      <c r="CZ63" s="281">
        <f t="shared" si="184"/>
        <v>17908.215524304655</v>
      </c>
      <c r="DA63" s="281">
        <f t="shared" si="184"/>
        <v>18009.471178508062</v>
      </c>
      <c r="DB63" s="281">
        <f t="shared" si="184"/>
        <v>18111.299346901633</v>
      </c>
      <c r="DC63" s="281">
        <f t="shared" si="184"/>
        <v>18213.703266563833</v>
      </c>
      <c r="DD63" s="281">
        <f t="shared" si="184"/>
        <v>18316.686192876041</v>
      </c>
      <c r="DE63" s="281">
        <f t="shared" si="184"/>
        <v>18420.251399626042</v>
      </c>
      <c r="DF63" s="281">
        <f t="shared" si="184"/>
        <v>18524.402179112083</v>
      </c>
      <c r="DG63" s="281">
        <f t="shared" si="184"/>
        <v>18629.141842247551</v>
      </c>
      <c r="DH63" s="281">
        <f t="shared" si="184"/>
        <v>18734.473718666213</v>
      </c>
      <c r="DI63" s="281" t="str">
        <f t="shared" si="184"/>
        <v>0</v>
      </c>
      <c r="DJ63" s="281" t="str">
        <f t="shared" si="184"/>
        <v>0</v>
      </c>
      <c r="DK63" s="281" t="str">
        <f t="shared" si="184"/>
        <v>0</v>
      </c>
      <c r="DL63" s="281" t="str">
        <f t="shared" si="184"/>
        <v>0</v>
      </c>
      <c r="DM63" s="281" t="str">
        <f t="shared" si="184"/>
        <v>0</v>
      </c>
      <c r="DN63" s="281" t="str">
        <f t="shared" si="184"/>
        <v>0</v>
      </c>
      <c r="DO63" s="281" t="str">
        <f t="shared" si="184"/>
        <v>0</v>
      </c>
      <c r="DP63" s="281" t="str">
        <f t="shared" si="184"/>
        <v>0</v>
      </c>
      <c r="DQ63" s="281" t="str">
        <f t="shared" si="184"/>
        <v>0</v>
      </c>
      <c r="DR63" s="281" t="str">
        <f t="shared" si="184"/>
        <v>0</v>
      </c>
      <c r="DS63" s="281" t="str">
        <f t="shared" si="184"/>
        <v>0</v>
      </c>
      <c r="DT63" s="281" t="str">
        <f t="shared" si="184"/>
        <v>0</v>
      </c>
      <c r="DU63" s="281" t="str">
        <f t="shared" si="184"/>
        <v>0</v>
      </c>
      <c r="DV63" s="281" t="str">
        <f t="shared" si="184"/>
        <v>0</v>
      </c>
      <c r="DW63" s="281" t="str">
        <f t="shared" si="184"/>
        <v>0</v>
      </c>
      <c r="DX63" s="281" t="str">
        <f t="shared" si="184"/>
        <v>0</v>
      </c>
      <c r="DY63" s="281" t="str">
        <f t="shared" si="184"/>
        <v>0</v>
      </c>
      <c r="DZ63" s="281" t="str">
        <f t="shared" si="184"/>
        <v>0</v>
      </c>
      <c r="EA63" s="281" t="str">
        <f t="shared" si="184"/>
        <v>0</v>
      </c>
      <c r="EB63" s="281" t="str">
        <f t="shared" si="184"/>
        <v>0</v>
      </c>
      <c r="EC63" s="281" t="str">
        <f t="shared" ref="EC63:FZ63" si="185">IF($C$58*12&gt;=EC61,EC65-EC64,"0")</f>
        <v>0</v>
      </c>
      <c r="ED63" s="281" t="str">
        <f t="shared" si="185"/>
        <v>0</v>
      </c>
      <c r="EE63" s="281" t="str">
        <f t="shared" si="185"/>
        <v>0</v>
      </c>
      <c r="EF63" s="281" t="str">
        <f t="shared" si="185"/>
        <v>0</v>
      </c>
      <c r="EG63" s="281" t="str">
        <f t="shared" si="185"/>
        <v>0</v>
      </c>
      <c r="EH63" s="281" t="str">
        <f t="shared" si="185"/>
        <v>0</v>
      </c>
      <c r="EI63" s="281" t="str">
        <f t="shared" si="185"/>
        <v>0</v>
      </c>
      <c r="EJ63" s="281" t="str">
        <f t="shared" si="185"/>
        <v>0</v>
      </c>
      <c r="EK63" s="281" t="str">
        <f t="shared" si="185"/>
        <v>0</v>
      </c>
      <c r="EL63" s="281" t="str">
        <f t="shared" si="185"/>
        <v>0</v>
      </c>
      <c r="EM63" s="281" t="str">
        <f t="shared" si="185"/>
        <v>0</v>
      </c>
      <c r="EN63" s="281" t="str">
        <f t="shared" si="185"/>
        <v>0</v>
      </c>
      <c r="EO63" s="281" t="str">
        <f t="shared" si="185"/>
        <v>0</v>
      </c>
      <c r="EP63" s="281" t="str">
        <f t="shared" si="185"/>
        <v>0</v>
      </c>
      <c r="EQ63" s="281" t="str">
        <f t="shared" si="185"/>
        <v>0</v>
      </c>
      <c r="ER63" s="281" t="str">
        <f t="shared" si="185"/>
        <v>0</v>
      </c>
      <c r="ES63" s="281" t="str">
        <f t="shared" si="185"/>
        <v>0</v>
      </c>
      <c r="ET63" s="281" t="str">
        <f t="shared" si="185"/>
        <v>0</v>
      </c>
      <c r="EU63" s="281" t="str">
        <f t="shared" si="185"/>
        <v>0</v>
      </c>
      <c r="EV63" s="281" t="str">
        <f t="shared" si="185"/>
        <v>0</v>
      </c>
      <c r="EW63" s="281" t="str">
        <f t="shared" si="185"/>
        <v>0</v>
      </c>
      <c r="EX63" s="281" t="str">
        <f t="shared" si="185"/>
        <v>0</v>
      </c>
      <c r="EY63" s="281" t="str">
        <f t="shared" si="185"/>
        <v>0</v>
      </c>
      <c r="EZ63" s="281" t="str">
        <f t="shared" si="185"/>
        <v>0</v>
      </c>
      <c r="FA63" s="281" t="str">
        <f t="shared" si="185"/>
        <v>0</v>
      </c>
      <c r="FB63" s="281" t="str">
        <f t="shared" si="185"/>
        <v>0</v>
      </c>
      <c r="FC63" s="281" t="str">
        <f t="shared" si="185"/>
        <v>0</v>
      </c>
      <c r="FD63" s="281" t="str">
        <f t="shared" si="185"/>
        <v>0</v>
      </c>
      <c r="FE63" s="281" t="str">
        <f t="shared" si="185"/>
        <v>0</v>
      </c>
      <c r="FF63" s="281" t="str">
        <f t="shared" si="185"/>
        <v>0</v>
      </c>
      <c r="FG63" s="281" t="str">
        <f t="shared" si="185"/>
        <v>0</v>
      </c>
      <c r="FH63" s="281" t="str">
        <f t="shared" si="185"/>
        <v>0</v>
      </c>
      <c r="FI63" s="281" t="str">
        <f t="shared" si="185"/>
        <v>0</v>
      </c>
      <c r="FJ63" s="281" t="str">
        <f t="shared" si="185"/>
        <v>0</v>
      </c>
      <c r="FK63" s="281" t="str">
        <f t="shared" si="185"/>
        <v>0</v>
      </c>
      <c r="FL63" s="281" t="str">
        <f t="shared" si="185"/>
        <v>0</v>
      </c>
      <c r="FM63" s="281" t="str">
        <f t="shared" si="185"/>
        <v>0</v>
      </c>
      <c r="FN63" s="281" t="str">
        <f t="shared" si="185"/>
        <v>0</v>
      </c>
      <c r="FO63" s="281" t="str">
        <f t="shared" si="185"/>
        <v>0</v>
      </c>
      <c r="FP63" s="281" t="str">
        <f t="shared" si="185"/>
        <v>0</v>
      </c>
      <c r="FQ63" s="281" t="str">
        <f t="shared" si="185"/>
        <v>0</v>
      </c>
      <c r="FR63" s="281" t="str">
        <f t="shared" si="185"/>
        <v>0</v>
      </c>
      <c r="FS63" s="281" t="str">
        <f t="shared" si="185"/>
        <v>0</v>
      </c>
      <c r="FT63" s="281" t="str">
        <f t="shared" si="185"/>
        <v>0</v>
      </c>
      <c r="FU63" s="281" t="str">
        <f t="shared" si="185"/>
        <v>0</v>
      </c>
      <c r="FV63" s="281" t="str">
        <f t="shared" si="185"/>
        <v>0</v>
      </c>
      <c r="FW63" s="281" t="str">
        <f t="shared" si="185"/>
        <v>0</v>
      </c>
      <c r="FX63" s="281" t="str">
        <f t="shared" si="185"/>
        <v>0</v>
      </c>
      <c r="FY63" s="281" t="str">
        <f t="shared" si="185"/>
        <v>0</v>
      </c>
      <c r="FZ63" s="281" t="str">
        <f t="shared" si="185"/>
        <v>0</v>
      </c>
      <c r="GA63" s="285">
        <f>SUM(C63:FZ63)</f>
        <v>1539999.7199999995</v>
      </c>
    </row>
    <row r="64" spans="1:183" ht="16" thickBot="1" x14ac:dyDescent="0.25">
      <c r="A64" s="275" t="s">
        <v>128</v>
      </c>
      <c r="B64" s="278"/>
      <c r="C64" s="281">
        <f>IF($C$58*12&gt;=C61,B62*$C$57,"0")</f>
        <v>8707.3823134434133</v>
      </c>
      <c r="D64" s="281">
        <f>IF($C$58*12&gt;=D61,C62*$C$57,"0")</f>
        <v>8650.0887516895982</v>
      </c>
      <c r="E64" s="281">
        <f t="shared" ref="E64:BP64" si="186">IF($C$58*12&gt;=E61,D62*$C$57,"0")</f>
        <v>8592.4712438078659</v>
      </c>
      <c r="F64" s="281">
        <f t="shared" si="186"/>
        <v>8534.5279581597097</v>
      </c>
      <c r="G64" s="281">
        <f t="shared" si="186"/>
        <v>8476.2570527502758</v>
      </c>
      <c r="H64" s="281">
        <f t="shared" si="186"/>
        <v>8417.656675169801</v>
      </c>
      <c r="I64" s="281">
        <f t="shared" si="186"/>
        <v>8358.7249625347285</v>
      </c>
      <c r="J64" s="281">
        <f t="shared" si="186"/>
        <v>8299.4600414284887</v>
      </c>
      <c r="K64" s="281">
        <f t="shared" si="186"/>
        <v>8239.8600278419417</v>
      </c>
      <c r="L64" s="281">
        <f t="shared" si="186"/>
        <v>8179.9230271134847</v>
      </c>
      <c r="M64" s="281">
        <f t="shared" si="186"/>
        <v>8119.6471338688252</v>
      </c>
      <c r="N64" s="281">
        <f t="shared" si="186"/>
        <v>8059.0304319604038</v>
      </c>
      <c r="O64" s="281">
        <f t="shared" si="186"/>
        <v>7998.0709944064884</v>
      </c>
      <c r="P64" s="281">
        <f t="shared" si="186"/>
        <v>7936.7668833299067</v>
      </c>
      <c r="Q64" s="281">
        <f t="shared" si="186"/>
        <v>7875.1161498964539</v>
      </c>
      <c r="R64" s="281">
        <f t="shared" si="186"/>
        <v>7813.1168342529272</v>
      </c>
      <c r="S64" s="281">
        <f t="shared" si="186"/>
        <v>7750.7669654648325</v>
      </c>
      <c r="T64" s="281">
        <f t="shared" si="186"/>
        <v>7688.0645614537234</v>
      </c>
      <c r="U64" s="281">
        <f t="shared" si="186"/>
        <v>7625.0076289341969</v>
      </c>
      <c r="V64" s="281">
        <f t="shared" si="186"/>
        <v>7561.5941633505208</v>
      </c>
      <c r="W64" s="281">
        <f t="shared" si="186"/>
        <v>7497.8221488129157</v>
      </c>
      <c r="X64" s="281">
        <f t="shared" si="186"/>
        <v>7433.6895580334667</v>
      </c>
      <c r="Y64" s="281">
        <f t="shared" si="186"/>
        <v>7369.1943522616803</v>
      </c>
      <c r="Z64" s="281">
        <f t="shared" si="186"/>
        <v>7304.3344812196692</v>
      </c>
      <c r="AA64" s="281">
        <f t="shared" si="186"/>
        <v>7239.1078830369779</v>
      </c>
      <c r="AB64" s="281">
        <f t="shared" si="186"/>
        <v>7173.5124841850356</v>
      </c>
      <c r="AC64" s="281">
        <f t="shared" si="186"/>
        <v>7107.5461994112393</v>
      </c>
      <c r="AD64" s="281">
        <f t="shared" si="186"/>
        <v>7041.2069316726656</v>
      </c>
      <c r="AE64" s="281">
        <f t="shared" si="186"/>
        <v>6974.4925720694036</v>
      </c>
      <c r="AF64" s="281">
        <f t="shared" si="186"/>
        <v>6907.4009997775183</v>
      </c>
      <c r="AG64" s="281">
        <f t="shared" si="186"/>
        <v>6839.9300819816244</v>
      </c>
      <c r="AH64" s="281">
        <f t="shared" si="186"/>
        <v>6772.0776738070917</v>
      </c>
      <c r="AI64" s="281">
        <f t="shared" si="186"/>
        <v>6703.8416182518531</v>
      </c>
      <c r="AJ64" s="281">
        <f t="shared" si="186"/>
        <v>6635.219746117843</v>
      </c>
      <c r="AK64" s="281">
        <f t="shared" si="186"/>
        <v>6566.2098759420305</v>
      </c>
      <c r="AL64" s="281">
        <f t="shared" si="186"/>
        <v>6496.8098139270787</v>
      </c>
      <c r="AM64" s="281">
        <f t="shared" si="186"/>
        <v>6427.0173538715981</v>
      </c>
      <c r="AN64" s="281">
        <f t="shared" si="186"/>
        <v>6356.8302771000208</v>
      </c>
      <c r="AO64" s="281">
        <f t="shared" si="186"/>
        <v>6286.2463523920596</v>
      </c>
      <c r="AP64" s="281">
        <f t="shared" si="186"/>
        <v>6215.2633359117863</v>
      </c>
      <c r="AQ64" s="281">
        <f t="shared" si="186"/>
        <v>6143.8789711362961</v>
      </c>
      <c r="AR64" s="281">
        <f t="shared" si="186"/>
        <v>6072.090988783978</v>
      </c>
      <c r="AS64" s="281">
        <f t="shared" si="186"/>
        <v>5999.8971067423709</v>
      </c>
      <c r="AT64" s="281">
        <f t="shared" si="186"/>
        <v>5927.295029995621</v>
      </c>
      <c r="AU64" s="281">
        <f t="shared" si="186"/>
        <v>5854.2824505515164</v>
      </c>
      <c r="AV64" s="281">
        <f t="shared" si="186"/>
        <v>5780.8570473681257</v>
      </c>
      <c r="AW64" s="281">
        <f t="shared" si="186"/>
        <v>5707.0164862800066</v>
      </c>
      <c r="AX64" s="281">
        <f t="shared" si="186"/>
        <v>5632.7584199240082</v>
      </c>
      <c r="AY64" s="281">
        <f t="shared" si="186"/>
        <v>5558.0804876646453</v>
      </c>
      <c r="AZ64" s="281">
        <f t="shared" si="186"/>
        <v>5482.9803155190575</v>
      </c>
      <c r="BA64" s="281">
        <f t="shared" si="186"/>
        <v>5407.4555160815389</v>
      </c>
      <c r="BB64" s="281">
        <f t="shared" si="186"/>
        <v>5331.5036884476458</v>
      </c>
      <c r="BC64" s="281">
        <f t="shared" si="186"/>
        <v>5255.122418137872</v>
      </c>
      <c r="BD64" s="281">
        <f t="shared" si="186"/>
        <v>5178.3092770208923</v>
      </c>
      <c r="BE64" s="281">
        <f t="shared" si="186"/>
        <v>5101.0618232363731</v>
      </c>
      <c r="BF64" s="281">
        <f t="shared" si="186"/>
        <v>5023.3776011173495</v>
      </c>
      <c r="BG64" s="281">
        <f t="shared" si="186"/>
        <v>4945.2541411121583</v>
      </c>
      <c r="BH64" s="281">
        <f t="shared" si="186"/>
        <v>4866.6889597059298</v>
      </c>
      <c r="BI64" s="281">
        <f t="shared" si="186"/>
        <v>4787.6795593416427</v>
      </c>
      <c r="BJ64" s="281">
        <f t="shared" si="186"/>
        <v>4708.2234283407242</v>
      </c>
      <c r="BK64" s="281">
        <f t="shared" si="186"/>
        <v>4628.3180408232065</v>
      </c>
      <c r="BL64" s="281">
        <f t="shared" si="186"/>
        <v>4547.9608566274273</v>
      </c>
      <c r="BM64" s="281">
        <f t="shared" si="186"/>
        <v>4467.1493212292826</v>
      </c>
      <c r="BN64" s="281">
        <f t="shared" si="186"/>
        <v>4385.8808656610172</v>
      </c>
      <c r="BO64" s="281">
        <f t="shared" si="186"/>
        <v>4304.1529064295592</v>
      </c>
      <c r="BP64" s="281">
        <f t="shared" si="186"/>
        <v>4221.9628454343901</v>
      </c>
      <c r="BQ64" s="281">
        <f t="shared" ref="BQ64:EB64" si="187">IF($C$58*12&gt;=BQ61,BP62*$C$57,"0")</f>
        <v>4139.3080698849544</v>
      </c>
      <c r="BR64" s="281">
        <f t="shared" si="187"/>
        <v>4056.1859522175996</v>
      </c>
      <c r="BS64" s="281">
        <f t="shared" si="187"/>
        <v>3972.5938500120442</v>
      </c>
      <c r="BT64" s="281">
        <f t="shared" si="187"/>
        <v>3888.5291059073802</v>
      </c>
      <c r="BU64" s="281">
        <f t="shared" si="187"/>
        <v>3803.989047517593</v>
      </c>
      <c r="BV64" s="281">
        <f t="shared" si="187"/>
        <v>3718.9709873466099</v>
      </c>
      <c r="BW64" s="281">
        <f t="shared" si="187"/>
        <v>3633.4722227028656</v>
      </c>
      <c r="BX64" s="281">
        <f t="shared" si="187"/>
        <v>3547.4900356133817</v>
      </c>
      <c r="BY64" s="281">
        <f t="shared" si="187"/>
        <v>3461.0216927373667</v>
      </c>
      <c r="BZ64" s="281">
        <f t="shared" si="187"/>
        <v>3374.0644452793226</v>
      </c>
      <c r="CA64" s="281">
        <f t="shared" si="187"/>
        <v>3286.6155289016629</v>
      </c>
      <c r="CB64" s="281">
        <f t="shared" si="187"/>
        <v>3198.6721636368316</v>
      </c>
      <c r="CC64" s="281">
        <f t="shared" si="187"/>
        <v>3110.2315537989361</v>
      </c>
      <c r="CD64" s="281">
        <f t="shared" si="187"/>
        <v>3021.290887894866</v>
      </c>
      <c r="CE64" s="281">
        <f t="shared" si="187"/>
        <v>2931.8473385349221</v>
      </c>
      <c r="CF64" s="281">
        <f t="shared" si="187"/>
        <v>2841.8980623429311</v>
      </c>
      <c r="CG64" s="281">
        <f t="shared" si="187"/>
        <v>2751.4401998658591</v>
      </c>
      <c r="CH64" s="281">
        <f t="shared" si="187"/>
        <v>2660.4708754829076</v>
      </c>
      <c r="CI64" s="281">
        <f t="shared" si="187"/>
        <v>2568.9871973141012</v>
      </c>
      <c r="CJ64" s="281">
        <f t="shared" si="187"/>
        <v>2476.9862571283529</v>
      </c>
      <c r="CK64" s="281">
        <f t="shared" si="187"/>
        <v>2384.4651302510169</v>
      </c>
      <c r="CL64" s="281">
        <f t="shared" si="187"/>
        <v>2291.4208754709102</v>
      </c>
      <c r="CM64" s="281">
        <f t="shared" si="187"/>
        <v>2197.8505349468132</v>
      </c>
      <c r="CN64" s="281">
        <f t="shared" si="187"/>
        <v>2103.7511341134446</v>
      </c>
      <c r="CO64" s="281">
        <f t="shared" si="187"/>
        <v>2009.1196815868964</v>
      </c>
      <c r="CP64" s="281">
        <f t="shared" si="187"/>
        <v>1913.9531690695417</v>
      </c>
      <c r="CQ64" s="281">
        <f t="shared" si="187"/>
        <v>1818.2485712544014</v>
      </c>
      <c r="CR64" s="281">
        <f t="shared" si="187"/>
        <v>1722.0028457289714</v>
      </c>
      <c r="CS64" s="281">
        <f t="shared" si="187"/>
        <v>1625.212932878504</v>
      </c>
      <c r="CT64" s="281">
        <f t="shared" si="187"/>
        <v>1527.8757557887459</v>
      </c>
      <c r="CU64" s="281">
        <f t="shared" si="187"/>
        <v>1429.9882201481228</v>
      </c>
      <c r="CV64" s="281">
        <f t="shared" si="187"/>
        <v>1331.5472141493726</v>
      </c>
      <c r="CW64" s="281">
        <f t="shared" si="187"/>
        <v>1232.5496083906232</v>
      </c>
      <c r="CX64" s="281">
        <f t="shared" si="187"/>
        <v>1132.9922557759087</v>
      </c>
      <c r="CY64" s="281">
        <f t="shared" si="187"/>
        <v>1032.8719914151254</v>
      </c>
      <c r="CZ64" s="281">
        <f t="shared" si="187"/>
        <v>932.18563252342096</v>
      </c>
      <c r="DA64" s="281">
        <f t="shared" si="187"/>
        <v>830.92997832001424</v>
      </c>
      <c r="DB64" s="281">
        <f t="shared" si="187"/>
        <v>729.10180992644473</v>
      </c>
      <c r="DC64" s="281">
        <f t="shared" si="187"/>
        <v>626.69789026424462</v>
      </c>
      <c r="DD64" s="281">
        <f t="shared" si="187"/>
        <v>523.7149639520344</v>
      </c>
      <c r="DE64" s="281">
        <f t="shared" si="187"/>
        <v>420.14975720203444</v>
      </c>
      <c r="DF64" s="281">
        <f t="shared" si="187"/>
        <v>315.99897771599336</v>
      </c>
      <c r="DG64" s="281">
        <f t="shared" si="187"/>
        <v>211.25931458052656</v>
      </c>
      <c r="DH64" s="281">
        <f t="shared" si="187"/>
        <v>105.92743816186399</v>
      </c>
      <c r="DI64" s="281" t="str">
        <f t="shared" si="187"/>
        <v>0</v>
      </c>
      <c r="DJ64" s="281" t="str">
        <f t="shared" si="187"/>
        <v>0</v>
      </c>
      <c r="DK64" s="281" t="str">
        <f t="shared" si="187"/>
        <v>0</v>
      </c>
      <c r="DL64" s="281" t="str">
        <f t="shared" si="187"/>
        <v>0</v>
      </c>
      <c r="DM64" s="281" t="str">
        <f t="shared" si="187"/>
        <v>0</v>
      </c>
      <c r="DN64" s="281" t="str">
        <f t="shared" si="187"/>
        <v>0</v>
      </c>
      <c r="DO64" s="281" t="str">
        <f t="shared" si="187"/>
        <v>0</v>
      </c>
      <c r="DP64" s="281" t="str">
        <f t="shared" si="187"/>
        <v>0</v>
      </c>
      <c r="DQ64" s="281" t="str">
        <f t="shared" si="187"/>
        <v>0</v>
      </c>
      <c r="DR64" s="281" t="str">
        <f t="shared" si="187"/>
        <v>0</v>
      </c>
      <c r="DS64" s="281" t="str">
        <f t="shared" si="187"/>
        <v>0</v>
      </c>
      <c r="DT64" s="281" t="str">
        <f t="shared" si="187"/>
        <v>0</v>
      </c>
      <c r="DU64" s="281" t="str">
        <f t="shared" si="187"/>
        <v>0</v>
      </c>
      <c r="DV64" s="281" t="str">
        <f t="shared" si="187"/>
        <v>0</v>
      </c>
      <c r="DW64" s="281" t="str">
        <f t="shared" si="187"/>
        <v>0</v>
      </c>
      <c r="DX64" s="281" t="str">
        <f t="shared" si="187"/>
        <v>0</v>
      </c>
      <c r="DY64" s="281" t="str">
        <f t="shared" si="187"/>
        <v>0</v>
      </c>
      <c r="DZ64" s="281" t="str">
        <f t="shared" si="187"/>
        <v>0</v>
      </c>
      <c r="EA64" s="281" t="str">
        <f t="shared" si="187"/>
        <v>0</v>
      </c>
      <c r="EB64" s="281" t="str">
        <f t="shared" si="187"/>
        <v>0</v>
      </c>
      <c r="EC64" s="281" t="str">
        <f t="shared" ref="EC64:FZ64" si="188">IF($C$58*12&gt;=EC61,EB62*$C$57,"0")</f>
        <v>0</v>
      </c>
      <c r="ED64" s="281" t="str">
        <f t="shared" si="188"/>
        <v>0</v>
      </c>
      <c r="EE64" s="281" t="str">
        <f t="shared" si="188"/>
        <v>0</v>
      </c>
      <c r="EF64" s="281" t="str">
        <f t="shared" si="188"/>
        <v>0</v>
      </c>
      <c r="EG64" s="281" t="str">
        <f t="shared" si="188"/>
        <v>0</v>
      </c>
      <c r="EH64" s="281" t="str">
        <f t="shared" si="188"/>
        <v>0</v>
      </c>
      <c r="EI64" s="281" t="str">
        <f t="shared" si="188"/>
        <v>0</v>
      </c>
      <c r="EJ64" s="281" t="str">
        <f t="shared" si="188"/>
        <v>0</v>
      </c>
      <c r="EK64" s="281" t="str">
        <f t="shared" si="188"/>
        <v>0</v>
      </c>
      <c r="EL64" s="281" t="str">
        <f t="shared" si="188"/>
        <v>0</v>
      </c>
      <c r="EM64" s="281" t="str">
        <f t="shared" si="188"/>
        <v>0</v>
      </c>
      <c r="EN64" s="281" t="str">
        <f t="shared" si="188"/>
        <v>0</v>
      </c>
      <c r="EO64" s="281" t="str">
        <f t="shared" si="188"/>
        <v>0</v>
      </c>
      <c r="EP64" s="281" t="str">
        <f t="shared" si="188"/>
        <v>0</v>
      </c>
      <c r="EQ64" s="281" t="str">
        <f t="shared" si="188"/>
        <v>0</v>
      </c>
      <c r="ER64" s="281" t="str">
        <f t="shared" si="188"/>
        <v>0</v>
      </c>
      <c r="ES64" s="281" t="str">
        <f t="shared" si="188"/>
        <v>0</v>
      </c>
      <c r="ET64" s="281" t="str">
        <f t="shared" si="188"/>
        <v>0</v>
      </c>
      <c r="EU64" s="281" t="str">
        <f t="shared" si="188"/>
        <v>0</v>
      </c>
      <c r="EV64" s="281" t="str">
        <f t="shared" si="188"/>
        <v>0</v>
      </c>
      <c r="EW64" s="281" t="str">
        <f t="shared" si="188"/>
        <v>0</v>
      </c>
      <c r="EX64" s="281" t="str">
        <f t="shared" si="188"/>
        <v>0</v>
      </c>
      <c r="EY64" s="281" t="str">
        <f t="shared" si="188"/>
        <v>0</v>
      </c>
      <c r="EZ64" s="281" t="str">
        <f t="shared" si="188"/>
        <v>0</v>
      </c>
      <c r="FA64" s="281" t="str">
        <f t="shared" si="188"/>
        <v>0</v>
      </c>
      <c r="FB64" s="281" t="str">
        <f t="shared" si="188"/>
        <v>0</v>
      </c>
      <c r="FC64" s="281" t="str">
        <f t="shared" si="188"/>
        <v>0</v>
      </c>
      <c r="FD64" s="281" t="str">
        <f t="shared" si="188"/>
        <v>0</v>
      </c>
      <c r="FE64" s="281" t="str">
        <f t="shared" si="188"/>
        <v>0</v>
      </c>
      <c r="FF64" s="281" t="str">
        <f t="shared" si="188"/>
        <v>0</v>
      </c>
      <c r="FG64" s="281" t="str">
        <f t="shared" si="188"/>
        <v>0</v>
      </c>
      <c r="FH64" s="281" t="str">
        <f t="shared" si="188"/>
        <v>0</v>
      </c>
      <c r="FI64" s="281" t="str">
        <f t="shared" si="188"/>
        <v>0</v>
      </c>
      <c r="FJ64" s="281" t="str">
        <f t="shared" si="188"/>
        <v>0</v>
      </c>
      <c r="FK64" s="281" t="str">
        <f t="shared" si="188"/>
        <v>0</v>
      </c>
      <c r="FL64" s="281" t="str">
        <f t="shared" si="188"/>
        <v>0</v>
      </c>
      <c r="FM64" s="281" t="str">
        <f t="shared" si="188"/>
        <v>0</v>
      </c>
      <c r="FN64" s="281" t="str">
        <f t="shared" si="188"/>
        <v>0</v>
      </c>
      <c r="FO64" s="281" t="str">
        <f t="shared" si="188"/>
        <v>0</v>
      </c>
      <c r="FP64" s="281" t="str">
        <f t="shared" si="188"/>
        <v>0</v>
      </c>
      <c r="FQ64" s="281" t="str">
        <f t="shared" si="188"/>
        <v>0</v>
      </c>
      <c r="FR64" s="281" t="str">
        <f t="shared" si="188"/>
        <v>0</v>
      </c>
      <c r="FS64" s="281" t="str">
        <f t="shared" si="188"/>
        <v>0</v>
      </c>
      <c r="FT64" s="281" t="str">
        <f t="shared" si="188"/>
        <v>0</v>
      </c>
      <c r="FU64" s="281" t="str">
        <f t="shared" si="188"/>
        <v>0</v>
      </c>
      <c r="FV64" s="281" t="str">
        <f t="shared" si="188"/>
        <v>0</v>
      </c>
      <c r="FW64" s="281" t="str">
        <f t="shared" si="188"/>
        <v>0</v>
      </c>
      <c r="FX64" s="281" t="str">
        <f t="shared" si="188"/>
        <v>0</v>
      </c>
      <c r="FY64" s="281" t="str">
        <f t="shared" si="188"/>
        <v>0</v>
      </c>
      <c r="FZ64" s="281" t="str">
        <f t="shared" si="188"/>
        <v>0</v>
      </c>
      <c r="GA64" s="285">
        <f>SUM(C64:FZ64)</f>
        <v>532444.40725108946</v>
      </c>
    </row>
    <row r="65" spans="1:183" ht="16" thickBot="1" x14ac:dyDescent="0.25">
      <c r="A65" s="276" t="s">
        <v>129</v>
      </c>
      <c r="B65" s="279"/>
      <c r="C65" s="282">
        <f>IF($C$58*12&gt;=C61,PMT($C$57,$C$58*12,-$C$55),"0")</f>
        <v>18840.401156828077</v>
      </c>
      <c r="D65" s="282">
        <f>IF($C$58*12&gt;=D61,PMT($C$57,$C$58*12,-$C$55),"0")</f>
        <v>18840.401156828077</v>
      </c>
      <c r="E65" s="282">
        <f t="shared" ref="E65:BP65" si="189">IF($C$58*12&gt;=E61,PMT($C$57,$C$58*12,-$C$55),"0")</f>
        <v>18840.401156828077</v>
      </c>
      <c r="F65" s="282">
        <f t="shared" si="189"/>
        <v>18840.401156828077</v>
      </c>
      <c r="G65" s="282">
        <f t="shared" si="189"/>
        <v>18840.401156828077</v>
      </c>
      <c r="H65" s="282">
        <f t="shared" si="189"/>
        <v>18840.401156828077</v>
      </c>
      <c r="I65" s="282">
        <f t="shared" si="189"/>
        <v>18840.401156828077</v>
      </c>
      <c r="J65" s="282">
        <f t="shared" si="189"/>
        <v>18840.401156828077</v>
      </c>
      <c r="K65" s="282">
        <f t="shared" si="189"/>
        <v>18840.401156828077</v>
      </c>
      <c r="L65" s="282">
        <f t="shared" si="189"/>
        <v>18840.401156828077</v>
      </c>
      <c r="M65" s="282">
        <f t="shared" si="189"/>
        <v>18840.401156828077</v>
      </c>
      <c r="N65" s="282">
        <f t="shared" si="189"/>
        <v>18840.401156828077</v>
      </c>
      <c r="O65" s="282">
        <f t="shared" si="189"/>
        <v>18840.401156828077</v>
      </c>
      <c r="P65" s="282">
        <f t="shared" si="189"/>
        <v>18840.401156828077</v>
      </c>
      <c r="Q65" s="282">
        <f t="shared" si="189"/>
        <v>18840.401156828077</v>
      </c>
      <c r="R65" s="282">
        <f t="shared" si="189"/>
        <v>18840.401156828077</v>
      </c>
      <c r="S65" s="282">
        <f t="shared" si="189"/>
        <v>18840.401156828077</v>
      </c>
      <c r="T65" s="282">
        <f t="shared" si="189"/>
        <v>18840.401156828077</v>
      </c>
      <c r="U65" s="282">
        <f t="shared" si="189"/>
        <v>18840.401156828077</v>
      </c>
      <c r="V65" s="282">
        <f t="shared" si="189"/>
        <v>18840.401156828077</v>
      </c>
      <c r="W65" s="282">
        <f t="shared" si="189"/>
        <v>18840.401156828077</v>
      </c>
      <c r="X65" s="282">
        <f t="shared" si="189"/>
        <v>18840.401156828077</v>
      </c>
      <c r="Y65" s="282">
        <f t="shared" si="189"/>
        <v>18840.401156828077</v>
      </c>
      <c r="Z65" s="282">
        <f t="shared" si="189"/>
        <v>18840.401156828077</v>
      </c>
      <c r="AA65" s="282">
        <f t="shared" si="189"/>
        <v>18840.401156828077</v>
      </c>
      <c r="AB65" s="282">
        <f t="shared" si="189"/>
        <v>18840.401156828077</v>
      </c>
      <c r="AC65" s="282">
        <f t="shared" si="189"/>
        <v>18840.401156828077</v>
      </c>
      <c r="AD65" s="282">
        <f t="shared" si="189"/>
        <v>18840.401156828077</v>
      </c>
      <c r="AE65" s="282">
        <f t="shared" si="189"/>
        <v>18840.401156828077</v>
      </c>
      <c r="AF65" s="282">
        <f t="shared" si="189"/>
        <v>18840.401156828077</v>
      </c>
      <c r="AG65" s="282">
        <f t="shared" si="189"/>
        <v>18840.401156828077</v>
      </c>
      <c r="AH65" s="282">
        <f t="shared" si="189"/>
        <v>18840.401156828077</v>
      </c>
      <c r="AI65" s="282">
        <f t="shared" si="189"/>
        <v>18840.401156828077</v>
      </c>
      <c r="AJ65" s="282">
        <f t="shared" si="189"/>
        <v>18840.401156828077</v>
      </c>
      <c r="AK65" s="282">
        <f t="shared" si="189"/>
        <v>18840.401156828077</v>
      </c>
      <c r="AL65" s="282">
        <f t="shared" si="189"/>
        <v>18840.401156828077</v>
      </c>
      <c r="AM65" s="282">
        <f t="shared" si="189"/>
        <v>18840.401156828077</v>
      </c>
      <c r="AN65" s="282">
        <f t="shared" si="189"/>
        <v>18840.401156828077</v>
      </c>
      <c r="AO65" s="282">
        <f t="shared" si="189"/>
        <v>18840.401156828077</v>
      </c>
      <c r="AP65" s="282">
        <f t="shared" si="189"/>
        <v>18840.401156828077</v>
      </c>
      <c r="AQ65" s="282">
        <f t="shared" si="189"/>
        <v>18840.401156828077</v>
      </c>
      <c r="AR65" s="282">
        <f t="shared" si="189"/>
        <v>18840.401156828077</v>
      </c>
      <c r="AS65" s="282">
        <f t="shared" si="189"/>
        <v>18840.401156828077</v>
      </c>
      <c r="AT65" s="282">
        <f t="shared" si="189"/>
        <v>18840.401156828077</v>
      </c>
      <c r="AU65" s="282">
        <f t="shared" si="189"/>
        <v>18840.401156828077</v>
      </c>
      <c r="AV65" s="282">
        <f t="shared" si="189"/>
        <v>18840.401156828077</v>
      </c>
      <c r="AW65" s="282">
        <f t="shared" si="189"/>
        <v>18840.401156828077</v>
      </c>
      <c r="AX65" s="282">
        <f t="shared" si="189"/>
        <v>18840.401156828077</v>
      </c>
      <c r="AY65" s="282">
        <f t="shared" si="189"/>
        <v>18840.401156828077</v>
      </c>
      <c r="AZ65" s="282">
        <f t="shared" si="189"/>
        <v>18840.401156828077</v>
      </c>
      <c r="BA65" s="282">
        <f t="shared" si="189"/>
        <v>18840.401156828077</v>
      </c>
      <c r="BB65" s="282">
        <f t="shared" si="189"/>
        <v>18840.401156828077</v>
      </c>
      <c r="BC65" s="282">
        <f t="shared" si="189"/>
        <v>18840.401156828077</v>
      </c>
      <c r="BD65" s="282">
        <f t="shared" si="189"/>
        <v>18840.401156828077</v>
      </c>
      <c r="BE65" s="282">
        <f t="shared" si="189"/>
        <v>18840.401156828077</v>
      </c>
      <c r="BF65" s="282">
        <f t="shared" si="189"/>
        <v>18840.401156828077</v>
      </c>
      <c r="BG65" s="282">
        <f t="shared" si="189"/>
        <v>18840.401156828077</v>
      </c>
      <c r="BH65" s="282">
        <f t="shared" si="189"/>
        <v>18840.401156828077</v>
      </c>
      <c r="BI65" s="282">
        <f t="shared" si="189"/>
        <v>18840.401156828077</v>
      </c>
      <c r="BJ65" s="282">
        <f t="shared" si="189"/>
        <v>18840.401156828077</v>
      </c>
      <c r="BK65" s="282">
        <f t="shared" si="189"/>
        <v>18840.401156828077</v>
      </c>
      <c r="BL65" s="282">
        <f t="shared" si="189"/>
        <v>18840.401156828077</v>
      </c>
      <c r="BM65" s="282">
        <f t="shared" si="189"/>
        <v>18840.401156828077</v>
      </c>
      <c r="BN65" s="282">
        <f t="shared" si="189"/>
        <v>18840.401156828077</v>
      </c>
      <c r="BO65" s="282">
        <f t="shared" si="189"/>
        <v>18840.401156828077</v>
      </c>
      <c r="BP65" s="282">
        <f t="shared" si="189"/>
        <v>18840.401156828077</v>
      </c>
      <c r="BQ65" s="282">
        <f t="shared" ref="BQ65:EB65" si="190">IF($C$58*12&gt;=BQ61,PMT($C$57,$C$58*12,-$C$55),"0")</f>
        <v>18840.401156828077</v>
      </c>
      <c r="BR65" s="282">
        <f t="shared" si="190"/>
        <v>18840.401156828077</v>
      </c>
      <c r="BS65" s="282">
        <f t="shared" si="190"/>
        <v>18840.401156828077</v>
      </c>
      <c r="BT65" s="282">
        <f t="shared" si="190"/>
        <v>18840.401156828077</v>
      </c>
      <c r="BU65" s="282">
        <f t="shared" si="190"/>
        <v>18840.401156828077</v>
      </c>
      <c r="BV65" s="282">
        <f t="shared" si="190"/>
        <v>18840.401156828077</v>
      </c>
      <c r="BW65" s="282">
        <f t="shared" si="190"/>
        <v>18840.401156828077</v>
      </c>
      <c r="BX65" s="282">
        <f t="shared" si="190"/>
        <v>18840.401156828077</v>
      </c>
      <c r="BY65" s="282">
        <f t="shared" si="190"/>
        <v>18840.401156828077</v>
      </c>
      <c r="BZ65" s="282">
        <f t="shared" si="190"/>
        <v>18840.401156828077</v>
      </c>
      <c r="CA65" s="282">
        <f t="shared" si="190"/>
        <v>18840.401156828077</v>
      </c>
      <c r="CB65" s="282">
        <f t="shared" si="190"/>
        <v>18840.401156828077</v>
      </c>
      <c r="CC65" s="282">
        <f t="shared" si="190"/>
        <v>18840.401156828077</v>
      </c>
      <c r="CD65" s="282">
        <f t="shared" si="190"/>
        <v>18840.401156828077</v>
      </c>
      <c r="CE65" s="282">
        <f t="shared" si="190"/>
        <v>18840.401156828077</v>
      </c>
      <c r="CF65" s="282">
        <f t="shared" si="190"/>
        <v>18840.401156828077</v>
      </c>
      <c r="CG65" s="282">
        <f t="shared" si="190"/>
        <v>18840.401156828077</v>
      </c>
      <c r="CH65" s="282">
        <f t="shared" si="190"/>
        <v>18840.401156828077</v>
      </c>
      <c r="CI65" s="282">
        <f t="shared" si="190"/>
        <v>18840.401156828077</v>
      </c>
      <c r="CJ65" s="282">
        <f t="shared" si="190"/>
        <v>18840.401156828077</v>
      </c>
      <c r="CK65" s="282">
        <f t="shared" si="190"/>
        <v>18840.401156828077</v>
      </c>
      <c r="CL65" s="282">
        <f t="shared" si="190"/>
        <v>18840.401156828077</v>
      </c>
      <c r="CM65" s="282">
        <f t="shared" si="190"/>
        <v>18840.401156828077</v>
      </c>
      <c r="CN65" s="282">
        <f t="shared" si="190"/>
        <v>18840.401156828077</v>
      </c>
      <c r="CO65" s="282">
        <f t="shared" si="190"/>
        <v>18840.401156828077</v>
      </c>
      <c r="CP65" s="282">
        <f t="shared" si="190"/>
        <v>18840.401156828077</v>
      </c>
      <c r="CQ65" s="282">
        <f t="shared" si="190"/>
        <v>18840.401156828077</v>
      </c>
      <c r="CR65" s="282">
        <f t="shared" si="190"/>
        <v>18840.401156828077</v>
      </c>
      <c r="CS65" s="282">
        <f t="shared" si="190"/>
        <v>18840.401156828077</v>
      </c>
      <c r="CT65" s="282">
        <f t="shared" si="190"/>
        <v>18840.401156828077</v>
      </c>
      <c r="CU65" s="282">
        <f t="shared" si="190"/>
        <v>18840.401156828077</v>
      </c>
      <c r="CV65" s="282">
        <f t="shared" si="190"/>
        <v>18840.401156828077</v>
      </c>
      <c r="CW65" s="282">
        <f t="shared" si="190"/>
        <v>18840.401156828077</v>
      </c>
      <c r="CX65" s="282">
        <f t="shared" si="190"/>
        <v>18840.401156828077</v>
      </c>
      <c r="CY65" s="282">
        <f t="shared" si="190"/>
        <v>18840.401156828077</v>
      </c>
      <c r="CZ65" s="282">
        <f t="shared" si="190"/>
        <v>18840.401156828077</v>
      </c>
      <c r="DA65" s="282">
        <f t="shared" si="190"/>
        <v>18840.401156828077</v>
      </c>
      <c r="DB65" s="282">
        <f t="shared" si="190"/>
        <v>18840.401156828077</v>
      </c>
      <c r="DC65" s="282">
        <f t="shared" si="190"/>
        <v>18840.401156828077</v>
      </c>
      <c r="DD65" s="282">
        <f t="shared" si="190"/>
        <v>18840.401156828077</v>
      </c>
      <c r="DE65" s="282">
        <f t="shared" si="190"/>
        <v>18840.401156828077</v>
      </c>
      <c r="DF65" s="282">
        <f t="shared" si="190"/>
        <v>18840.401156828077</v>
      </c>
      <c r="DG65" s="282">
        <f t="shared" si="190"/>
        <v>18840.401156828077</v>
      </c>
      <c r="DH65" s="282">
        <f t="shared" si="190"/>
        <v>18840.401156828077</v>
      </c>
      <c r="DI65" s="282" t="str">
        <f t="shared" si="190"/>
        <v>0</v>
      </c>
      <c r="DJ65" s="282" t="str">
        <f t="shared" si="190"/>
        <v>0</v>
      </c>
      <c r="DK65" s="282" t="str">
        <f t="shared" si="190"/>
        <v>0</v>
      </c>
      <c r="DL65" s="282" t="str">
        <f t="shared" si="190"/>
        <v>0</v>
      </c>
      <c r="DM65" s="282" t="str">
        <f t="shared" si="190"/>
        <v>0</v>
      </c>
      <c r="DN65" s="282" t="str">
        <f t="shared" si="190"/>
        <v>0</v>
      </c>
      <c r="DO65" s="282" t="str">
        <f t="shared" si="190"/>
        <v>0</v>
      </c>
      <c r="DP65" s="282" t="str">
        <f t="shared" si="190"/>
        <v>0</v>
      </c>
      <c r="DQ65" s="282" t="str">
        <f t="shared" si="190"/>
        <v>0</v>
      </c>
      <c r="DR65" s="282" t="str">
        <f t="shared" si="190"/>
        <v>0</v>
      </c>
      <c r="DS65" s="282" t="str">
        <f t="shared" si="190"/>
        <v>0</v>
      </c>
      <c r="DT65" s="282" t="str">
        <f t="shared" si="190"/>
        <v>0</v>
      </c>
      <c r="DU65" s="282" t="str">
        <f t="shared" si="190"/>
        <v>0</v>
      </c>
      <c r="DV65" s="282" t="str">
        <f t="shared" si="190"/>
        <v>0</v>
      </c>
      <c r="DW65" s="282" t="str">
        <f t="shared" si="190"/>
        <v>0</v>
      </c>
      <c r="DX65" s="282" t="str">
        <f t="shared" si="190"/>
        <v>0</v>
      </c>
      <c r="DY65" s="282" t="str">
        <f t="shared" si="190"/>
        <v>0</v>
      </c>
      <c r="DZ65" s="282" t="str">
        <f t="shared" si="190"/>
        <v>0</v>
      </c>
      <c r="EA65" s="282" t="str">
        <f t="shared" si="190"/>
        <v>0</v>
      </c>
      <c r="EB65" s="282" t="str">
        <f t="shared" si="190"/>
        <v>0</v>
      </c>
      <c r="EC65" s="282" t="str">
        <f t="shared" ref="EC65:FZ65" si="191">IF($C$58*12&gt;=EC61,PMT($C$57,$C$58*12,-$C$55),"0")</f>
        <v>0</v>
      </c>
      <c r="ED65" s="282" t="str">
        <f t="shared" si="191"/>
        <v>0</v>
      </c>
      <c r="EE65" s="282" t="str">
        <f t="shared" si="191"/>
        <v>0</v>
      </c>
      <c r="EF65" s="282" t="str">
        <f t="shared" si="191"/>
        <v>0</v>
      </c>
      <c r="EG65" s="282" t="str">
        <f t="shared" si="191"/>
        <v>0</v>
      </c>
      <c r="EH65" s="282" t="str">
        <f t="shared" si="191"/>
        <v>0</v>
      </c>
      <c r="EI65" s="282" t="str">
        <f t="shared" si="191"/>
        <v>0</v>
      </c>
      <c r="EJ65" s="282" t="str">
        <f t="shared" si="191"/>
        <v>0</v>
      </c>
      <c r="EK65" s="282" t="str">
        <f t="shared" si="191"/>
        <v>0</v>
      </c>
      <c r="EL65" s="282" t="str">
        <f t="shared" si="191"/>
        <v>0</v>
      </c>
      <c r="EM65" s="282" t="str">
        <f t="shared" si="191"/>
        <v>0</v>
      </c>
      <c r="EN65" s="282" t="str">
        <f t="shared" si="191"/>
        <v>0</v>
      </c>
      <c r="EO65" s="282" t="str">
        <f t="shared" si="191"/>
        <v>0</v>
      </c>
      <c r="EP65" s="282" t="str">
        <f t="shared" si="191"/>
        <v>0</v>
      </c>
      <c r="EQ65" s="282" t="str">
        <f t="shared" si="191"/>
        <v>0</v>
      </c>
      <c r="ER65" s="282" t="str">
        <f t="shared" si="191"/>
        <v>0</v>
      </c>
      <c r="ES65" s="282" t="str">
        <f t="shared" si="191"/>
        <v>0</v>
      </c>
      <c r="ET65" s="282" t="str">
        <f t="shared" si="191"/>
        <v>0</v>
      </c>
      <c r="EU65" s="282" t="str">
        <f t="shared" si="191"/>
        <v>0</v>
      </c>
      <c r="EV65" s="282" t="str">
        <f t="shared" si="191"/>
        <v>0</v>
      </c>
      <c r="EW65" s="282" t="str">
        <f t="shared" si="191"/>
        <v>0</v>
      </c>
      <c r="EX65" s="282" t="str">
        <f t="shared" si="191"/>
        <v>0</v>
      </c>
      <c r="EY65" s="282" t="str">
        <f t="shared" si="191"/>
        <v>0</v>
      </c>
      <c r="EZ65" s="282" t="str">
        <f t="shared" si="191"/>
        <v>0</v>
      </c>
      <c r="FA65" s="282" t="str">
        <f t="shared" si="191"/>
        <v>0</v>
      </c>
      <c r="FB65" s="282" t="str">
        <f t="shared" si="191"/>
        <v>0</v>
      </c>
      <c r="FC65" s="282" t="str">
        <f t="shared" si="191"/>
        <v>0</v>
      </c>
      <c r="FD65" s="282" t="str">
        <f t="shared" si="191"/>
        <v>0</v>
      </c>
      <c r="FE65" s="282" t="str">
        <f t="shared" si="191"/>
        <v>0</v>
      </c>
      <c r="FF65" s="282" t="str">
        <f t="shared" si="191"/>
        <v>0</v>
      </c>
      <c r="FG65" s="282" t="str">
        <f t="shared" si="191"/>
        <v>0</v>
      </c>
      <c r="FH65" s="282" t="str">
        <f t="shared" si="191"/>
        <v>0</v>
      </c>
      <c r="FI65" s="282" t="str">
        <f t="shared" si="191"/>
        <v>0</v>
      </c>
      <c r="FJ65" s="282" t="str">
        <f t="shared" si="191"/>
        <v>0</v>
      </c>
      <c r="FK65" s="282" t="str">
        <f t="shared" si="191"/>
        <v>0</v>
      </c>
      <c r="FL65" s="282" t="str">
        <f t="shared" si="191"/>
        <v>0</v>
      </c>
      <c r="FM65" s="282" t="str">
        <f t="shared" si="191"/>
        <v>0</v>
      </c>
      <c r="FN65" s="282" t="str">
        <f t="shared" si="191"/>
        <v>0</v>
      </c>
      <c r="FO65" s="282" t="str">
        <f t="shared" si="191"/>
        <v>0</v>
      </c>
      <c r="FP65" s="282" t="str">
        <f t="shared" si="191"/>
        <v>0</v>
      </c>
      <c r="FQ65" s="282" t="str">
        <f t="shared" si="191"/>
        <v>0</v>
      </c>
      <c r="FR65" s="282" t="str">
        <f t="shared" si="191"/>
        <v>0</v>
      </c>
      <c r="FS65" s="282" t="str">
        <f t="shared" si="191"/>
        <v>0</v>
      </c>
      <c r="FT65" s="282" t="str">
        <f t="shared" si="191"/>
        <v>0</v>
      </c>
      <c r="FU65" s="282" t="str">
        <f t="shared" si="191"/>
        <v>0</v>
      </c>
      <c r="FV65" s="282" t="str">
        <f t="shared" si="191"/>
        <v>0</v>
      </c>
      <c r="FW65" s="282" t="str">
        <f t="shared" si="191"/>
        <v>0</v>
      </c>
      <c r="FX65" s="282" t="str">
        <f t="shared" si="191"/>
        <v>0</v>
      </c>
      <c r="FY65" s="282" t="str">
        <f t="shared" si="191"/>
        <v>0</v>
      </c>
      <c r="FZ65" s="282" t="str">
        <f t="shared" si="191"/>
        <v>0</v>
      </c>
      <c r="GA65" s="285">
        <f>SUM(C65:FZ65)</f>
        <v>2072444.1272510858</v>
      </c>
    </row>
    <row r="66" spans="1:183" x14ac:dyDescent="0.15">
      <c r="A66" s="277" t="s">
        <v>130</v>
      </c>
      <c r="B66" s="280">
        <f>B62*-1</f>
        <v>-1539999.72</v>
      </c>
      <c r="C66" s="283">
        <f>IF(C62="",0,C65)</f>
        <v>18840.401156828077</v>
      </c>
      <c r="D66" s="283">
        <f t="shared" ref="D66:BO66" si="192">IF(D62="",0,D65)</f>
        <v>18840.401156828077</v>
      </c>
      <c r="E66" s="283">
        <f t="shared" si="192"/>
        <v>18840.401156828077</v>
      </c>
      <c r="F66" s="283">
        <f t="shared" si="192"/>
        <v>18840.401156828077</v>
      </c>
      <c r="G66" s="283">
        <f t="shared" si="192"/>
        <v>18840.401156828077</v>
      </c>
      <c r="H66" s="283">
        <f t="shared" si="192"/>
        <v>18840.401156828077</v>
      </c>
      <c r="I66" s="283">
        <f t="shared" si="192"/>
        <v>18840.401156828077</v>
      </c>
      <c r="J66" s="283">
        <f t="shared" si="192"/>
        <v>18840.401156828077</v>
      </c>
      <c r="K66" s="283">
        <f t="shared" si="192"/>
        <v>18840.401156828077</v>
      </c>
      <c r="L66" s="283">
        <f t="shared" si="192"/>
        <v>18840.401156828077</v>
      </c>
      <c r="M66" s="283">
        <f t="shared" si="192"/>
        <v>18840.401156828077</v>
      </c>
      <c r="N66" s="283">
        <f t="shared" si="192"/>
        <v>18840.401156828077</v>
      </c>
      <c r="O66" s="283">
        <f t="shared" si="192"/>
        <v>18840.401156828077</v>
      </c>
      <c r="P66" s="283">
        <f t="shared" si="192"/>
        <v>18840.401156828077</v>
      </c>
      <c r="Q66" s="283">
        <f t="shared" si="192"/>
        <v>18840.401156828077</v>
      </c>
      <c r="R66" s="283">
        <f t="shared" si="192"/>
        <v>18840.401156828077</v>
      </c>
      <c r="S66" s="283">
        <f t="shared" si="192"/>
        <v>18840.401156828077</v>
      </c>
      <c r="T66" s="283">
        <f t="shared" si="192"/>
        <v>18840.401156828077</v>
      </c>
      <c r="U66" s="283">
        <f t="shared" si="192"/>
        <v>18840.401156828077</v>
      </c>
      <c r="V66" s="283">
        <f t="shared" si="192"/>
        <v>18840.401156828077</v>
      </c>
      <c r="W66" s="283">
        <f t="shared" si="192"/>
        <v>18840.401156828077</v>
      </c>
      <c r="X66" s="283">
        <f t="shared" si="192"/>
        <v>18840.401156828077</v>
      </c>
      <c r="Y66" s="283">
        <f t="shared" si="192"/>
        <v>18840.401156828077</v>
      </c>
      <c r="Z66" s="283">
        <f t="shared" si="192"/>
        <v>18840.401156828077</v>
      </c>
      <c r="AA66" s="283">
        <f t="shared" si="192"/>
        <v>18840.401156828077</v>
      </c>
      <c r="AB66" s="283">
        <f t="shared" si="192"/>
        <v>18840.401156828077</v>
      </c>
      <c r="AC66" s="283">
        <f t="shared" si="192"/>
        <v>18840.401156828077</v>
      </c>
      <c r="AD66" s="283">
        <f t="shared" si="192"/>
        <v>18840.401156828077</v>
      </c>
      <c r="AE66" s="283">
        <f t="shared" si="192"/>
        <v>18840.401156828077</v>
      </c>
      <c r="AF66" s="283">
        <f t="shared" si="192"/>
        <v>18840.401156828077</v>
      </c>
      <c r="AG66" s="283">
        <f t="shared" si="192"/>
        <v>18840.401156828077</v>
      </c>
      <c r="AH66" s="283">
        <f t="shared" si="192"/>
        <v>18840.401156828077</v>
      </c>
      <c r="AI66" s="283">
        <f t="shared" si="192"/>
        <v>18840.401156828077</v>
      </c>
      <c r="AJ66" s="283">
        <f t="shared" si="192"/>
        <v>18840.401156828077</v>
      </c>
      <c r="AK66" s="283">
        <f t="shared" si="192"/>
        <v>18840.401156828077</v>
      </c>
      <c r="AL66" s="283">
        <f t="shared" si="192"/>
        <v>18840.401156828077</v>
      </c>
      <c r="AM66" s="283">
        <f t="shared" si="192"/>
        <v>18840.401156828077</v>
      </c>
      <c r="AN66" s="283">
        <f t="shared" si="192"/>
        <v>18840.401156828077</v>
      </c>
      <c r="AO66" s="283">
        <f t="shared" si="192"/>
        <v>18840.401156828077</v>
      </c>
      <c r="AP66" s="283">
        <f t="shared" si="192"/>
        <v>18840.401156828077</v>
      </c>
      <c r="AQ66" s="283">
        <f t="shared" si="192"/>
        <v>18840.401156828077</v>
      </c>
      <c r="AR66" s="283">
        <f t="shared" si="192"/>
        <v>18840.401156828077</v>
      </c>
      <c r="AS66" s="283">
        <f t="shared" si="192"/>
        <v>18840.401156828077</v>
      </c>
      <c r="AT66" s="283">
        <f t="shared" si="192"/>
        <v>18840.401156828077</v>
      </c>
      <c r="AU66" s="283">
        <f t="shared" si="192"/>
        <v>18840.401156828077</v>
      </c>
      <c r="AV66" s="283">
        <f t="shared" si="192"/>
        <v>18840.401156828077</v>
      </c>
      <c r="AW66" s="283">
        <f t="shared" si="192"/>
        <v>18840.401156828077</v>
      </c>
      <c r="AX66" s="283">
        <f t="shared" si="192"/>
        <v>18840.401156828077</v>
      </c>
      <c r="AY66" s="283">
        <f t="shared" si="192"/>
        <v>18840.401156828077</v>
      </c>
      <c r="AZ66" s="283">
        <f t="shared" si="192"/>
        <v>18840.401156828077</v>
      </c>
      <c r="BA66" s="283">
        <f t="shared" si="192"/>
        <v>18840.401156828077</v>
      </c>
      <c r="BB66" s="283">
        <f t="shared" si="192"/>
        <v>18840.401156828077</v>
      </c>
      <c r="BC66" s="283">
        <f t="shared" si="192"/>
        <v>18840.401156828077</v>
      </c>
      <c r="BD66" s="283">
        <f t="shared" si="192"/>
        <v>18840.401156828077</v>
      </c>
      <c r="BE66" s="283">
        <f t="shared" si="192"/>
        <v>18840.401156828077</v>
      </c>
      <c r="BF66" s="283">
        <f t="shared" si="192"/>
        <v>18840.401156828077</v>
      </c>
      <c r="BG66" s="283">
        <f t="shared" si="192"/>
        <v>18840.401156828077</v>
      </c>
      <c r="BH66" s="283">
        <f t="shared" si="192"/>
        <v>18840.401156828077</v>
      </c>
      <c r="BI66" s="283">
        <f t="shared" si="192"/>
        <v>18840.401156828077</v>
      </c>
      <c r="BJ66" s="283">
        <f t="shared" si="192"/>
        <v>18840.401156828077</v>
      </c>
      <c r="BK66" s="283">
        <f t="shared" si="192"/>
        <v>18840.401156828077</v>
      </c>
      <c r="BL66" s="283">
        <f t="shared" si="192"/>
        <v>18840.401156828077</v>
      </c>
      <c r="BM66" s="283">
        <f t="shared" si="192"/>
        <v>18840.401156828077</v>
      </c>
      <c r="BN66" s="283">
        <f t="shared" si="192"/>
        <v>18840.401156828077</v>
      </c>
      <c r="BO66" s="283">
        <f t="shared" si="192"/>
        <v>18840.401156828077</v>
      </c>
      <c r="BP66" s="283">
        <f t="shared" ref="BP66:EA66" si="193">IF(BP62="",0,BP65)</f>
        <v>18840.401156828077</v>
      </c>
      <c r="BQ66" s="283">
        <f t="shared" si="193"/>
        <v>18840.401156828077</v>
      </c>
      <c r="BR66" s="283">
        <f t="shared" si="193"/>
        <v>18840.401156828077</v>
      </c>
      <c r="BS66" s="283">
        <f t="shared" si="193"/>
        <v>18840.401156828077</v>
      </c>
      <c r="BT66" s="283">
        <f t="shared" si="193"/>
        <v>18840.401156828077</v>
      </c>
      <c r="BU66" s="283">
        <f t="shared" si="193"/>
        <v>18840.401156828077</v>
      </c>
      <c r="BV66" s="283">
        <f t="shared" si="193"/>
        <v>18840.401156828077</v>
      </c>
      <c r="BW66" s="283">
        <f t="shared" si="193"/>
        <v>18840.401156828077</v>
      </c>
      <c r="BX66" s="283">
        <f t="shared" si="193"/>
        <v>18840.401156828077</v>
      </c>
      <c r="BY66" s="283">
        <f t="shared" si="193"/>
        <v>18840.401156828077</v>
      </c>
      <c r="BZ66" s="283">
        <f t="shared" si="193"/>
        <v>18840.401156828077</v>
      </c>
      <c r="CA66" s="283">
        <f t="shared" si="193"/>
        <v>18840.401156828077</v>
      </c>
      <c r="CB66" s="283">
        <f t="shared" si="193"/>
        <v>18840.401156828077</v>
      </c>
      <c r="CC66" s="283">
        <f t="shared" si="193"/>
        <v>18840.401156828077</v>
      </c>
      <c r="CD66" s="283">
        <f t="shared" si="193"/>
        <v>18840.401156828077</v>
      </c>
      <c r="CE66" s="283">
        <f t="shared" si="193"/>
        <v>18840.401156828077</v>
      </c>
      <c r="CF66" s="283">
        <f t="shared" si="193"/>
        <v>18840.401156828077</v>
      </c>
      <c r="CG66" s="283">
        <f t="shared" si="193"/>
        <v>18840.401156828077</v>
      </c>
      <c r="CH66" s="283">
        <f t="shared" si="193"/>
        <v>18840.401156828077</v>
      </c>
      <c r="CI66" s="283">
        <f t="shared" si="193"/>
        <v>18840.401156828077</v>
      </c>
      <c r="CJ66" s="283">
        <f t="shared" si="193"/>
        <v>18840.401156828077</v>
      </c>
      <c r="CK66" s="283">
        <f t="shared" si="193"/>
        <v>18840.401156828077</v>
      </c>
      <c r="CL66" s="283">
        <f t="shared" si="193"/>
        <v>18840.401156828077</v>
      </c>
      <c r="CM66" s="283">
        <f t="shared" si="193"/>
        <v>18840.401156828077</v>
      </c>
      <c r="CN66" s="283">
        <f t="shared" si="193"/>
        <v>18840.401156828077</v>
      </c>
      <c r="CO66" s="283">
        <f t="shared" si="193"/>
        <v>18840.401156828077</v>
      </c>
      <c r="CP66" s="283">
        <f t="shared" si="193"/>
        <v>18840.401156828077</v>
      </c>
      <c r="CQ66" s="283">
        <f t="shared" si="193"/>
        <v>18840.401156828077</v>
      </c>
      <c r="CR66" s="283">
        <f t="shared" si="193"/>
        <v>18840.401156828077</v>
      </c>
      <c r="CS66" s="283">
        <f t="shared" si="193"/>
        <v>18840.401156828077</v>
      </c>
      <c r="CT66" s="283">
        <f t="shared" si="193"/>
        <v>18840.401156828077</v>
      </c>
      <c r="CU66" s="283">
        <f t="shared" si="193"/>
        <v>18840.401156828077</v>
      </c>
      <c r="CV66" s="283">
        <f t="shared" si="193"/>
        <v>18840.401156828077</v>
      </c>
      <c r="CW66" s="283">
        <f t="shared" si="193"/>
        <v>18840.401156828077</v>
      </c>
      <c r="CX66" s="283">
        <f t="shared" si="193"/>
        <v>18840.401156828077</v>
      </c>
      <c r="CY66" s="283">
        <f t="shared" si="193"/>
        <v>18840.401156828077</v>
      </c>
      <c r="CZ66" s="283">
        <f t="shared" si="193"/>
        <v>18840.401156828077</v>
      </c>
      <c r="DA66" s="283">
        <f t="shared" si="193"/>
        <v>18840.401156828077</v>
      </c>
      <c r="DB66" s="283">
        <f t="shared" si="193"/>
        <v>18840.401156828077</v>
      </c>
      <c r="DC66" s="283">
        <f t="shared" si="193"/>
        <v>18840.401156828077</v>
      </c>
      <c r="DD66" s="283">
        <f t="shared" si="193"/>
        <v>18840.401156828077</v>
      </c>
      <c r="DE66" s="283">
        <f t="shared" si="193"/>
        <v>18840.401156828077</v>
      </c>
      <c r="DF66" s="283">
        <f t="shared" si="193"/>
        <v>18840.401156828077</v>
      </c>
      <c r="DG66" s="283">
        <f t="shared" si="193"/>
        <v>18840.401156828077</v>
      </c>
      <c r="DH66" s="283">
        <f t="shared" si="193"/>
        <v>18840.401156828077</v>
      </c>
      <c r="DI66" s="283">
        <f t="shared" si="193"/>
        <v>0</v>
      </c>
      <c r="DJ66" s="283">
        <f t="shared" si="193"/>
        <v>0</v>
      </c>
      <c r="DK66" s="283">
        <f t="shared" si="193"/>
        <v>0</v>
      </c>
      <c r="DL66" s="283">
        <f t="shared" si="193"/>
        <v>0</v>
      </c>
      <c r="DM66" s="283">
        <f t="shared" si="193"/>
        <v>0</v>
      </c>
      <c r="DN66" s="283">
        <f t="shared" si="193"/>
        <v>0</v>
      </c>
      <c r="DO66" s="283">
        <f t="shared" si="193"/>
        <v>0</v>
      </c>
      <c r="DP66" s="283">
        <f t="shared" si="193"/>
        <v>0</v>
      </c>
      <c r="DQ66" s="283">
        <f t="shared" si="193"/>
        <v>0</v>
      </c>
      <c r="DR66" s="283">
        <f t="shared" si="193"/>
        <v>0</v>
      </c>
      <c r="DS66" s="283">
        <f t="shared" si="193"/>
        <v>0</v>
      </c>
      <c r="DT66" s="283">
        <f t="shared" si="193"/>
        <v>0</v>
      </c>
      <c r="DU66" s="283">
        <f t="shared" si="193"/>
        <v>0</v>
      </c>
      <c r="DV66" s="283">
        <f t="shared" si="193"/>
        <v>0</v>
      </c>
      <c r="DW66" s="283">
        <f t="shared" si="193"/>
        <v>0</v>
      </c>
      <c r="DX66" s="283">
        <f t="shared" si="193"/>
        <v>0</v>
      </c>
      <c r="DY66" s="283">
        <f t="shared" si="193"/>
        <v>0</v>
      </c>
      <c r="DZ66" s="283">
        <f t="shared" si="193"/>
        <v>0</v>
      </c>
      <c r="EA66" s="283">
        <f t="shared" si="193"/>
        <v>0</v>
      </c>
      <c r="EB66" s="283">
        <f t="shared" ref="EB66:FZ66" si="194">IF(EB62="",0,EB65)</f>
        <v>0</v>
      </c>
      <c r="EC66" s="283">
        <f t="shared" si="194"/>
        <v>0</v>
      </c>
      <c r="ED66" s="283">
        <f t="shared" si="194"/>
        <v>0</v>
      </c>
      <c r="EE66" s="283">
        <f t="shared" si="194"/>
        <v>0</v>
      </c>
      <c r="EF66" s="283">
        <f t="shared" si="194"/>
        <v>0</v>
      </c>
      <c r="EG66" s="283">
        <f t="shared" si="194"/>
        <v>0</v>
      </c>
      <c r="EH66" s="283">
        <f t="shared" si="194"/>
        <v>0</v>
      </c>
      <c r="EI66" s="283">
        <f t="shared" si="194"/>
        <v>0</v>
      </c>
      <c r="EJ66" s="283">
        <f t="shared" si="194"/>
        <v>0</v>
      </c>
      <c r="EK66" s="283">
        <f t="shared" si="194"/>
        <v>0</v>
      </c>
      <c r="EL66" s="283">
        <f t="shared" si="194"/>
        <v>0</v>
      </c>
      <c r="EM66" s="283">
        <f t="shared" si="194"/>
        <v>0</v>
      </c>
      <c r="EN66" s="283">
        <f t="shared" si="194"/>
        <v>0</v>
      </c>
      <c r="EO66" s="283">
        <f t="shared" si="194"/>
        <v>0</v>
      </c>
      <c r="EP66" s="283">
        <f t="shared" si="194"/>
        <v>0</v>
      </c>
      <c r="EQ66" s="283">
        <f t="shared" si="194"/>
        <v>0</v>
      </c>
      <c r="ER66" s="283">
        <f t="shared" si="194"/>
        <v>0</v>
      </c>
      <c r="ES66" s="283">
        <f t="shared" si="194"/>
        <v>0</v>
      </c>
      <c r="ET66" s="283">
        <f t="shared" si="194"/>
        <v>0</v>
      </c>
      <c r="EU66" s="283">
        <f t="shared" si="194"/>
        <v>0</v>
      </c>
      <c r="EV66" s="283">
        <f t="shared" si="194"/>
        <v>0</v>
      </c>
      <c r="EW66" s="283">
        <f t="shared" si="194"/>
        <v>0</v>
      </c>
      <c r="EX66" s="283">
        <f t="shared" si="194"/>
        <v>0</v>
      </c>
      <c r="EY66" s="283">
        <f t="shared" si="194"/>
        <v>0</v>
      </c>
      <c r="EZ66" s="283">
        <f t="shared" si="194"/>
        <v>0</v>
      </c>
      <c r="FA66" s="283">
        <f t="shared" si="194"/>
        <v>0</v>
      </c>
      <c r="FB66" s="283">
        <f t="shared" si="194"/>
        <v>0</v>
      </c>
      <c r="FC66" s="283">
        <f t="shared" si="194"/>
        <v>0</v>
      </c>
      <c r="FD66" s="283">
        <f t="shared" si="194"/>
        <v>0</v>
      </c>
      <c r="FE66" s="283">
        <f t="shared" si="194"/>
        <v>0</v>
      </c>
      <c r="FF66" s="283">
        <f t="shared" si="194"/>
        <v>0</v>
      </c>
      <c r="FG66" s="283">
        <f t="shared" si="194"/>
        <v>0</v>
      </c>
      <c r="FH66" s="283">
        <f t="shared" si="194"/>
        <v>0</v>
      </c>
      <c r="FI66" s="283">
        <f t="shared" si="194"/>
        <v>0</v>
      </c>
      <c r="FJ66" s="283">
        <f t="shared" si="194"/>
        <v>0</v>
      </c>
      <c r="FK66" s="283">
        <f t="shared" si="194"/>
        <v>0</v>
      </c>
      <c r="FL66" s="283">
        <f t="shared" si="194"/>
        <v>0</v>
      </c>
      <c r="FM66" s="283">
        <f t="shared" si="194"/>
        <v>0</v>
      </c>
      <c r="FN66" s="283">
        <f t="shared" si="194"/>
        <v>0</v>
      </c>
      <c r="FO66" s="283">
        <f t="shared" si="194"/>
        <v>0</v>
      </c>
      <c r="FP66" s="283">
        <f t="shared" si="194"/>
        <v>0</v>
      </c>
      <c r="FQ66" s="283">
        <f t="shared" si="194"/>
        <v>0</v>
      </c>
      <c r="FR66" s="283">
        <f t="shared" si="194"/>
        <v>0</v>
      </c>
      <c r="FS66" s="283">
        <f t="shared" si="194"/>
        <v>0</v>
      </c>
      <c r="FT66" s="283">
        <f t="shared" si="194"/>
        <v>0</v>
      </c>
      <c r="FU66" s="283">
        <f t="shared" si="194"/>
        <v>0</v>
      </c>
      <c r="FV66" s="283">
        <f t="shared" si="194"/>
        <v>0</v>
      </c>
      <c r="FW66" s="283">
        <f t="shared" si="194"/>
        <v>0</v>
      </c>
      <c r="FX66" s="283">
        <f t="shared" si="194"/>
        <v>0</v>
      </c>
      <c r="FY66" s="283">
        <f t="shared" si="194"/>
        <v>0</v>
      </c>
      <c r="FZ66" s="283">
        <f t="shared" si="194"/>
        <v>0</v>
      </c>
    </row>
  </sheetData>
  <sheetProtection algorithmName="SHA-512" hashValue="ssknT6nJz66UkvnbrhXGEyGgqV0ru3LjAPAFehLZNS5vcveIaBhmlk1YsHtkzh8fPJojSdxB2eupYhS5nX8Z1Q==" saltValue="cwDcQaRsgRn5Ffp66Etho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8FC18-A797-8A45-8965-C005A39C6433}">
  <dimension ref="A1:DQ341"/>
  <sheetViews>
    <sheetView zoomScale="50" zoomScaleNormal="70" workbookViewId="0">
      <selection sqref="A1:XFD1048576"/>
    </sheetView>
  </sheetViews>
  <sheetFormatPr baseColWidth="10" defaultColWidth="11" defaultRowHeight="16" x14ac:dyDescent="0.2"/>
  <cols>
    <col min="1" max="1" width="42.33203125" customWidth="1"/>
    <col min="2" max="2" width="18.33203125" customWidth="1"/>
    <col min="3" max="3" width="19.33203125" customWidth="1"/>
  </cols>
  <sheetData>
    <row r="1" spans="1:4" s="3" customFormat="1" x14ac:dyDescent="0.2"/>
    <row r="2" spans="1:4" s="3" customFormat="1" ht="17" thickBot="1" x14ac:dyDescent="0.25"/>
    <row r="3" spans="1:4" s="3" customFormat="1" ht="21" thickTop="1" thickBot="1" x14ac:dyDescent="0.25">
      <c r="A3" s="375" t="s">
        <v>90</v>
      </c>
      <c r="B3" s="376"/>
      <c r="D3" s="190" t="s">
        <v>104</v>
      </c>
    </row>
    <row r="4" spans="1:4" s="3" customFormat="1" x14ac:dyDescent="0.2">
      <c r="A4" s="184" t="s">
        <v>91</v>
      </c>
      <c r="B4" s="188" t="s">
        <v>137</v>
      </c>
      <c r="D4" s="190" t="s">
        <v>103</v>
      </c>
    </row>
    <row r="5" spans="1:4" s="3" customFormat="1" ht="17" thickBot="1" x14ac:dyDescent="0.25">
      <c r="A5" s="186" t="str">
        <f>B4&amp;" per month"</f>
        <v>Unit 1 per month</v>
      </c>
      <c r="B5" s="189">
        <f>'Inputs and Model Assumptions'!D65</f>
        <v>340666.66666666669</v>
      </c>
      <c r="D5" s="190" t="s">
        <v>68</v>
      </c>
    </row>
    <row r="6" spans="1:4" s="3" customFormat="1" x14ac:dyDescent="0.2">
      <c r="A6" s="184" t="s">
        <v>92</v>
      </c>
      <c r="B6" s="188" t="s">
        <v>68</v>
      </c>
    </row>
    <row r="7" spans="1:4" s="3" customFormat="1" ht="17" thickBot="1" x14ac:dyDescent="0.25">
      <c r="A7" s="186" t="str">
        <f>B6&amp;" per month"</f>
        <v>Other per month</v>
      </c>
      <c r="B7" s="189">
        <v>25000</v>
      </c>
    </row>
    <row r="8" spans="1:4" s="3" customFormat="1" ht="17" thickBot="1" x14ac:dyDescent="0.25"/>
    <row r="9" spans="1:4" s="3" customFormat="1" ht="20" thickBot="1" x14ac:dyDescent="0.25">
      <c r="A9" s="412" t="s">
        <v>108</v>
      </c>
      <c r="B9" s="413"/>
    </row>
    <row r="10" spans="1:4" s="3" customFormat="1" ht="17" thickBot="1" x14ac:dyDescent="0.25">
      <c r="A10" s="430" t="s">
        <v>96</v>
      </c>
      <c r="B10" s="431">
        <v>68</v>
      </c>
    </row>
    <row r="11" spans="1:4" s="3" customFormat="1" ht="17" thickBot="1" x14ac:dyDescent="0.25"/>
    <row r="12" spans="1:4" s="3" customFormat="1" ht="20" thickBot="1" x14ac:dyDescent="0.25">
      <c r="A12" s="410" t="s">
        <v>100</v>
      </c>
      <c r="B12" s="411"/>
      <c r="C12" s="237"/>
    </row>
    <row r="13" spans="1:4" s="3" customFormat="1" x14ac:dyDescent="0.2">
      <c r="A13" s="424" t="str">
        <f>"Price per " &amp;$B$4</f>
        <v>Price per Unit 1</v>
      </c>
      <c r="B13" s="425">
        <f>INDEX(Pricing!B35:DQ35,MATCH(Pricing!B10,Pricing!B27:DQ27,0))</f>
        <v>0.22278081752412116</v>
      </c>
      <c r="C13" s="426" t="str">
        <f>"EUR/"&amp;$B$4</f>
        <v>EUR/Unit 1</v>
      </c>
    </row>
    <row r="14" spans="1:4" s="3" customFormat="1" x14ac:dyDescent="0.2">
      <c r="A14" s="427" t="str">
        <f>"Price per " &amp;$B$4 &amp;" without electricity"</f>
        <v>Price per Unit 1 without electricity</v>
      </c>
      <c r="B14" s="207">
        <f>B16+B17</f>
        <v>0.13765202611075525</v>
      </c>
      <c r="C14" s="210" t="str">
        <f>"EUR/"&amp;$B$4</f>
        <v>EUR/Unit 1</v>
      </c>
    </row>
    <row r="15" spans="1:4" s="3" customFormat="1" x14ac:dyDescent="0.2">
      <c r="A15" s="428" t="str">
        <f>"Price per " &amp;$B$4&amp; " for Electricity"</f>
        <v>Price per Unit 1 for Electricity</v>
      </c>
      <c r="B15" s="208">
        <f>INDEX(Pricing!B36:DQ36,MATCH(Pricing!B10,Pricing!B27:DQ27,0))</f>
        <v>8.5128791413365906E-2</v>
      </c>
      <c r="C15" s="210" t="str">
        <f>"EUR/"&amp;$B$4</f>
        <v>EUR/Unit 1</v>
      </c>
    </row>
    <row r="16" spans="1:4" s="3" customFormat="1" x14ac:dyDescent="0.2">
      <c r="A16" s="428" t="str">
        <f>"Price per " &amp;$B$4&amp; " for Maintenance"</f>
        <v>Price per Unit 1 for Maintenance</v>
      </c>
      <c r="B16" s="208">
        <f>INDEX(Pricing!B37:DQ37,MATCH(Pricing!B10,Pricing!B27:DQ27,0))</f>
        <v>4.6433763989324188E-2</v>
      </c>
      <c r="C16" s="210" t="str">
        <f>"EUR/"&amp;$B$4</f>
        <v>EUR/Unit 1</v>
      </c>
    </row>
    <row r="17" spans="1:121" s="3" customFormat="1" x14ac:dyDescent="0.2">
      <c r="A17" s="428" t="str">
        <f>"Price per " &amp;$B$4&amp; " for Equipment Amortisation"</f>
        <v>Price per Unit 1 for Equipment Amortisation</v>
      </c>
      <c r="B17" s="208">
        <f>INDEX(Pricing!B38:DQ38,MATCH(Pricing!B10,Pricing!B27:DQ27,0))</f>
        <v>9.1218262121431068E-2</v>
      </c>
      <c r="C17" s="210" t="str">
        <f>"EUR/"&amp;$B$4</f>
        <v>EUR/Unit 1</v>
      </c>
    </row>
    <row r="18" spans="1:121" s="3" customFormat="1" x14ac:dyDescent="0.2">
      <c r="A18" s="427" t="str">
        <f>"Price per " &amp;$B$6</f>
        <v>Price per Other</v>
      </c>
      <c r="B18" s="207">
        <f>INDEX(Pricing!B39:DQ39,MATCH(Pricing!B10,Pricing!B27:DQ27,0))</f>
        <v>3.0321124664047168</v>
      </c>
      <c r="C18" s="210" t="str">
        <f>"EUR/"&amp;$B$6</f>
        <v>EUR/Other</v>
      </c>
    </row>
    <row r="19" spans="1:121" s="3" customFormat="1" x14ac:dyDescent="0.2">
      <c r="A19" s="427" t="str">
        <f>"Price per " &amp;$B$6 &amp;" without electricity"</f>
        <v>Price per Other without electricity</v>
      </c>
      <c r="B19" s="207">
        <f>B21+B22</f>
        <v>1.8757382758025583</v>
      </c>
      <c r="C19" s="210" t="str">
        <f>"EUR/"&amp;$B$6</f>
        <v>EUR/Other</v>
      </c>
    </row>
    <row r="20" spans="1:121" s="3" customFormat="1" x14ac:dyDescent="0.2">
      <c r="A20" s="428" t="str">
        <f>"Price per " &amp;$B$6&amp; " for Electricity"</f>
        <v>Price per Other for Electricity</v>
      </c>
      <c r="B20" s="208">
        <f>INDEX(Pricing!B40:DQ40,MATCH(Pricing!B10,Pricing!B27:DQ27,0))</f>
        <v>1.1563741906021585</v>
      </c>
      <c r="C20" s="210" t="str">
        <f>"EUR/"&amp;$B$6</f>
        <v>EUR/Other</v>
      </c>
    </row>
    <row r="21" spans="1:121" s="3" customFormat="1" x14ac:dyDescent="0.2">
      <c r="A21" s="428" t="str">
        <f>"Price per " &amp;$B$6&amp; " for Maintenance"</f>
        <v>Price per Other for Maintenance</v>
      </c>
      <c r="B21" s="208">
        <f>INDEX(Pricing!B41:DQ41,MATCH(Pricing!B10,Pricing!B27:DQ27,0))</f>
        <v>0.63273742396119093</v>
      </c>
      <c r="C21" s="210" t="str">
        <f>"EUR/"&amp;$B$6</f>
        <v>EUR/Other</v>
      </c>
    </row>
    <row r="22" spans="1:121" s="3" customFormat="1" ht="17" thickBot="1" x14ac:dyDescent="0.25">
      <c r="A22" s="429" t="str">
        <f>"Price per " &amp;$B$6&amp; " for Equipment Amortisation"</f>
        <v>Price per Other for Equipment Amortisation</v>
      </c>
      <c r="B22" s="209">
        <f>INDEX(Pricing!B42:DQ42,MATCH(Pricing!B10,Pricing!B27:DQ27,0))</f>
        <v>1.2430008518413673</v>
      </c>
      <c r="C22" s="211" t="str">
        <f>"EUR/"&amp;$B$6</f>
        <v>EUR/Other</v>
      </c>
    </row>
    <row r="23" spans="1:121" s="3" customFormat="1" x14ac:dyDescent="0.2"/>
    <row r="24" spans="1:121" s="3" customFormat="1" ht="17" thickBot="1" x14ac:dyDescent="0.25"/>
    <row r="25" spans="1:121" s="3" customFormat="1" ht="19" x14ac:dyDescent="0.2">
      <c r="A25" s="414" t="s">
        <v>105</v>
      </c>
      <c r="B25" s="415"/>
    </row>
    <row r="26" spans="1:121" s="3" customFormat="1" ht="18" customHeight="1" x14ac:dyDescent="0.2">
      <c r="A26" s="199" t="s">
        <v>93</v>
      </c>
      <c r="B26" s="198">
        <f>DATE(YEAR('Inputs and Model Assumptions'!$D$4),MONTH(1),DAY(1))</f>
        <v>44197</v>
      </c>
      <c r="C26" s="198">
        <f>DATE(YEAR(B26),MONTH(B26)+1,DAY(1))</f>
        <v>44228</v>
      </c>
      <c r="D26" s="198">
        <f t="shared" ref="D26:BO26" si="0">DATE(YEAR(C26),MONTH(C26)+1,DAY(1))</f>
        <v>44256</v>
      </c>
      <c r="E26" s="198">
        <f t="shared" si="0"/>
        <v>44287</v>
      </c>
      <c r="F26" s="198">
        <f t="shared" si="0"/>
        <v>44317</v>
      </c>
      <c r="G26" s="198">
        <f t="shared" si="0"/>
        <v>44348</v>
      </c>
      <c r="H26" s="198">
        <f t="shared" si="0"/>
        <v>44378</v>
      </c>
      <c r="I26" s="198">
        <f t="shared" si="0"/>
        <v>44409</v>
      </c>
      <c r="J26" s="198">
        <f t="shared" si="0"/>
        <v>44440</v>
      </c>
      <c r="K26" s="198">
        <f t="shared" si="0"/>
        <v>44470</v>
      </c>
      <c r="L26" s="198">
        <f t="shared" si="0"/>
        <v>44501</v>
      </c>
      <c r="M26" s="198">
        <f t="shared" si="0"/>
        <v>44531</v>
      </c>
      <c r="N26" s="198">
        <f t="shared" si="0"/>
        <v>44562</v>
      </c>
      <c r="O26" s="198">
        <f t="shared" si="0"/>
        <v>44593</v>
      </c>
      <c r="P26" s="198">
        <f t="shared" si="0"/>
        <v>44621</v>
      </c>
      <c r="Q26" s="198">
        <f t="shared" si="0"/>
        <v>44652</v>
      </c>
      <c r="R26" s="198">
        <f t="shared" si="0"/>
        <v>44682</v>
      </c>
      <c r="S26" s="198">
        <f t="shared" si="0"/>
        <v>44713</v>
      </c>
      <c r="T26" s="198">
        <f t="shared" si="0"/>
        <v>44743</v>
      </c>
      <c r="U26" s="198">
        <f t="shared" si="0"/>
        <v>44774</v>
      </c>
      <c r="V26" s="198">
        <f t="shared" si="0"/>
        <v>44805</v>
      </c>
      <c r="W26" s="198">
        <f t="shared" si="0"/>
        <v>44835</v>
      </c>
      <c r="X26" s="198">
        <f t="shared" si="0"/>
        <v>44866</v>
      </c>
      <c r="Y26" s="198">
        <f t="shared" si="0"/>
        <v>44896</v>
      </c>
      <c r="Z26" s="198">
        <f t="shared" si="0"/>
        <v>44927</v>
      </c>
      <c r="AA26" s="198">
        <f t="shared" si="0"/>
        <v>44958</v>
      </c>
      <c r="AB26" s="198">
        <f t="shared" si="0"/>
        <v>44986</v>
      </c>
      <c r="AC26" s="198">
        <f t="shared" si="0"/>
        <v>45017</v>
      </c>
      <c r="AD26" s="198">
        <f t="shared" si="0"/>
        <v>45047</v>
      </c>
      <c r="AE26" s="198">
        <f t="shared" si="0"/>
        <v>45078</v>
      </c>
      <c r="AF26" s="198">
        <f t="shared" si="0"/>
        <v>45108</v>
      </c>
      <c r="AG26" s="198">
        <f t="shared" si="0"/>
        <v>45139</v>
      </c>
      <c r="AH26" s="198">
        <f t="shared" si="0"/>
        <v>45170</v>
      </c>
      <c r="AI26" s="198">
        <f t="shared" si="0"/>
        <v>45200</v>
      </c>
      <c r="AJ26" s="198">
        <f t="shared" si="0"/>
        <v>45231</v>
      </c>
      <c r="AK26" s="198">
        <f t="shared" si="0"/>
        <v>45261</v>
      </c>
      <c r="AL26" s="198">
        <f t="shared" si="0"/>
        <v>45292</v>
      </c>
      <c r="AM26" s="198">
        <f t="shared" si="0"/>
        <v>45323</v>
      </c>
      <c r="AN26" s="198">
        <f t="shared" si="0"/>
        <v>45352</v>
      </c>
      <c r="AO26" s="198">
        <f t="shared" si="0"/>
        <v>45383</v>
      </c>
      <c r="AP26" s="198">
        <f t="shared" si="0"/>
        <v>45413</v>
      </c>
      <c r="AQ26" s="198">
        <f t="shared" si="0"/>
        <v>45444</v>
      </c>
      <c r="AR26" s="198">
        <f t="shared" si="0"/>
        <v>45474</v>
      </c>
      <c r="AS26" s="198">
        <f t="shared" si="0"/>
        <v>45505</v>
      </c>
      <c r="AT26" s="198">
        <f t="shared" si="0"/>
        <v>45536</v>
      </c>
      <c r="AU26" s="198">
        <f t="shared" si="0"/>
        <v>45566</v>
      </c>
      <c r="AV26" s="198">
        <f t="shared" si="0"/>
        <v>45597</v>
      </c>
      <c r="AW26" s="198">
        <f t="shared" si="0"/>
        <v>45627</v>
      </c>
      <c r="AX26" s="198">
        <f t="shared" si="0"/>
        <v>45658</v>
      </c>
      <c r="AY26" s="198">
        <f t="shared" si="0"/>
        <v>45689</v>
      </c>
      <c r="AZ26" s="198">
        <f t="shared" si="0"/>
        <v>45717</v>
      </c>
      <c r="BA26" s="198">
        <f t="shared" si="0"/>
        <v>45748</v>
      </c>
      <c r="BB26" s="198">
        <f t="shared" si="0"/>
        <v>45778</v>
      </c>
      <c r="BC26" s="198">
        <f t="shared" si="0"/>
        <v>45809</v>
      </c>
      <c r="BD26" s="198">
        <f t="shared" si="0"/>
        <v>45839</v>
      </c>
      <c r="BE26" s="198">
        <f t="shared" si="0"/>
        <v>45870</v>
      </c>
      <c r="BF26" s="198">
        <f t="shared" si="0"/>
        <v>45901</v>
      </c>
      <c r="BG26" s="198">
        <f t="shared" si="0"/>
        <v>45931</v>
      </c>
      <c r="BH26" s="198">
        <f t="shared" si="0"/>
        <v>45962</v>
      </c>
      <c r="BI26" s="198">
        <f t="shared" si="0"/>
        <v>45992</v>
      </c>
      <c r="BJ26" s="198">
        <f t="shared" si="0"/>
        <v>46023</v>
      </c>
      <c r="BK26" s="198">
        <f t="shared" si="0"/>
        <v>46054</v>
      </c>
      <c r="BL26" s="198">
        <f t="shared" si="0"/>
        <v>46082</v>
      </c>
      <c r="BM26" s="198">
        <f t="shared" si="0"/>
        <v>46113</v>
      </c>
      <c r="BN26" s="198">
        <f t="shared" si="0"/>
        <v>46143</v>
      </c>
      <c r="BO26" s="198">
        <f t="shared" si="0"/>
        <v>46174</v>
      </c>
      <c r="BP26" s="198">
        <f t="shared" ref="BP26:DQ26" si="1">DATE(YEAR(BO26),MONTH(BO26)+1,DAY(1))</f>
        <v>46204</v>
      </c>
      <c r="BQ26" s="198">
        <f t="shared" si="1"/>
        <v>46235</v>
      </c>
      <c r="BR26" s="198">
        <f t="shared" si="1"/>
        <v>46266</v>
      </c>
      <c r="BS26" s="198">
        <f t="shared" si="1"/>
        <v>46296</v>
      </c>
      <c r="BT26" s="198">
        <f t="shared" si="1"/>
        <v>46327</v>
      </c>
      <c r="BU26" s="198">
        <f t="shared" si="1"/>
        <v>46357</v>
      </c>
      <c r="BV26" s="198">
        <f t="shared" si="1"/>
        <v>46388</v>
      </c>
      <c r="BW26" s="198">
        <f t="shared" si="1"/>
        <v>46419</v>
      </c>
      <c r="BX26" s="198">
        <f t="shared" si="1"/>
        <v>46447</v>
      </c>
      <c r="BY26" s="198">
        <f t="shared" si="1"/>
        <v>46478</v>
      </c>
      <c r="BZ26" s="198">
        <f t="shared" si="1"/>
        <v>46508</v>
      </c>
      <c r="CA26" s="198">
        <f t="shared" si="1"/>
        <v>46539</v>
      </c>
      <c r="CB26" s="198">
        <f t="shared" si="1"/>
        <v>46569</v>
      </c>
      <c r="CC26" s="198">
        <f t="shared" si="1"/>
        <v>46600</v>
      </c>
      <c r="CD26" s="198">
        <f t="shared" si="1"/>
        <v>46631</v>
      </c>
      <c r="CE26" s="198">
        <f t="shared" si="1"/>
        <v>46661</v>
      </c>
      <c r="CF26" s="198">
        <f t="shared" si="1"/>
        <v>46692</v>
      </c>
      <c r="CG26" s="198">
        <f t="shared" si="1"/>
        <v>46722</v>
      </c>
      <c r="CH26" s="198">
        <f t="shared" si="1"/>
        <v>46753</v>
      </c>
      <c r="CI26" s="198">
        <f t="shared" si="1"/>
        <v>46784</v>
      </c>
      <c r="CJ26" s="198">
        <f t="shared" si="1"/>
        <v>46813</v>
      </c>
      <c r="CK26" s="198">
        <f t="shared" si="1"/>
        <v>46844</v>
      </c>
      <c r="CL26" s="198">
        <f t="shared" si="1"/>
        <v>46874</v>
      </c>
      <c r="CM26" s="198">
        <f t="shared" si="1"/>
        <v>46905</v>
      </c>
      <c r="CN26" s="198">
        <f t="shared" si="1"/>
        <v>46935</v>
      </c>
      <c r="CO26" s="198">
        <f t="shared" si="1"/>
        <v>46966</v>
      </c>
      <c r="CP26" s="198">
        <f t="shared" si="1"/>
        <v>46997</v>
      </c>
      <c r="CQ26" s="198">
        <f t="shared" si="1"/>
        <v>47027</v>
      </c>
      <c r="CR26" s="198">
        <f t="shared" si="1"/>
        <v>47058</v>
      </c>
      <c r="CS26" s="198">
        <f t="shared" si="1"/>
        <v>47088</v>
      </c>
      <c r="CT26" s="198">
        <f t="shared" si="1"/>
        <v>47119</v>
      </c>
      <c r="CU26" s="198">
        <f t="shared" si="1"/>
        <v>47150</v>
      </c>
      <c r="CV26" s="198">
        <f t="shared" si="1"/>
        <v>47178</v>
      </c>
      <c r="CW26" s="198">
        <f t="shared" si="1"/>
        <v>47209</v>
      </c>
      <c r="CX26" s="198">
        <f t="shared" si="1"/>
        <v>47239</v>
      </c>
      <c r="CY26" s="198">
        <f t="shared" si="1"/>
        <v>47270</v>
      </c>
      <c r="CZ26" s="198">
        <f t="shared" si="1"/>
        <v>47300</v>
      </c>
      <c r="DA26" s="198">
        <f t="shared" si="1"/>
        <v>47331</v>
      </c>
      <c r="DB26" s="198">
        <f t="shared" si="1"/>
        <v>47362</v>
      </c>
      <c r="DC26" s="198">
        <f t="shared" si="1"/>
        <v>47392</v>
      </c>
      <c r="DD26" s="198">
        <f t="shared" si="1"/>
        <v>47423</v>
      </c>
      <c r="DE26" s="198">
        <f t="shared" si="1"/>
        <v>47453</v>
      </c>
      <c r="DF26" s="198">
        <f t="shared" si="1"/>
        <v>47484</v>
      </c>
      <c r="DG26" s="198">
        <f t="shared" si="1"/>
        <v>47515</v>
      </c>
      <c r="DH26" s="198">
        <f t="shared" si="1"/>
        <v>47543</v>
      </c>
      <c r="DI26" s="198">
        <f t="shared" si="1"/>
        <v>47574</v>
      </c>
      <c r="DJ26" s="198">
        <f t="shared" si="1"/>
        <v>47604</v>
      </c>
      <c r="DK26" s="198">
        <f t="shared" si="1"/>
        <v>47635</v>
      </c>
      <c r="DL26" s="198">
        <f t="shared" si="1"/>
        <v>47665</v>
      </c>
      <c r="DM26" s="198">
        <f t="shared" si="1"/>
        <v>47696</v>
      </c>
      <c r="DN26" s="198">
        <f t="shared" si="1"/>
        <v>47727</v>
      </c>
      <c r="DO26" s="198">
        <f t="shared" si="1"/>
        <v>47757</v>
      </c>
      <c r="DP26" s="198">
        <f t="shared" si="1"/>
        <v>47788</v>
      </c>
      <c r="DQ26" s="197">
        <f t="shared" si="1"/>
        <v>47818</v>
      </c>
    </row>
    <row r="27" spans="1:121" s="3" customFormat="1" x14ac:dyDescent="0.2">
      <c r="A27" s="200" t="s">
        <v>95</v>
      </c>
      <c r="B27" s="196">
        <v>1</v>
      </c>
      <c r="C27" s="196">
        <v>2</v>
      </c>
      <c r="D27" s="196">
        <v>3</v>
      </c>
      <c r="E27" s="196">
        <v>4</v>
      </c>
      <c r="F27" s="196">
        <v>5</v>
      </c>
      <c r="G27" s="196">
        <v>6</v>
      </c>
      <c r="H27" s="196">
        <v>7</v>
      </c>
      <c r="I27" s="196">
        <v>8</v>
      </c>
      <c r="J27" s="196">
        <v>9</v>
      </c>
      <c r="K27" s="196">
        <v>10</v>
      </c>
      <c r="L27" s="196">
        <v>11</v>
      </c>
      <c r="M27" s="196">
        <v>12</v>
      </c>
      <c r="N27" s="196">
        <v>13</v>
      </c>
      <c r="O27" s="196">
        <v>14</v>
      </c>
      <c r="P27" s="196">
        <v>15</v>
      </c>
      <c r="Q27" s="196">
        <v>16</v>
      </c>
      <c r="R27" s="196">
        <v>17</v>
      </c>
      <c r="S27" s="196">
        <v>18</v>
      </c>
      <c r="T27" s="196">
        <v>19</v>
      </c>
      <c r="U27" s="196">
        <v>20</v>
      </c>
      <c r="V27" s="196">
        <v>21</v>
      </c>
      <c r="W27" s="196">
        <v>22</v>
      </c>
      <c r="X27" s="196">
        <v>23</v>
      </c>
      <c r="Y27" s="196">
        <v>24</v>
      </c>
      <c r="Z27" s="196">
        <v>25</v>
      </c>
      <c r="AA27" s="196">
        <v>26</v>
      </c>
      <c r="AB27" s="196">
        <v>27</v>
      </c>
      <c r="AC27" s="196">
        <v>28</v>
      </c>
      <c r="AD27" s="196">
        <v>29</v>
      </c>
      <c r="AE27" s="196">
        <v>30</v>
      </c>
      <c r="AF27" s="196">
        <v>31</v>
      </c>
      <c r="AG27" s="196">
        <v>32</v>
      </c>
      <c r="AH27" s="196">
        <v>33</v>
      </c>
      <c r="AI27" s="196">
        <v>34</v>
      </c>
      <c r="AJ27" s="196">
        <v>35</v>
      </c>
      <c r="AK27" s="196">
        <v>36</v>
      </c>
      <c r="AL27" s="196">
        <v>37</v>
      </c>
      <c r="AM27" s="196">
        <v>38</v>
      </c>
      <c r="AN27" s="196">
        <v>39</v>
      </c>
      <c r="AO27" s="196">
        <v>40</v>
      </c>
      <c r="AP27" s="196">
        <v>41</v>
      </c>
      <c r="AQ27" s="196">
        <v>42</v>
      </c>
      <c r="AR27" s="196">
        <v>43</v>
      </c>
      <c r="AS27" s="196">
        <v>44</v>
      </c>
      <c r="AT27" s="196">
        <v>45</v>
      </c>
      <c r="AU27" s="196">
        <v>46</v>
      </c>
      <c r="AV27" s="196">
        <v>47</v>
      </c>
      <c r="AW27" s="196">
        <v>48</v>
      </c>
      <c r="AX27" s="196">
        <v>49</v>
      </c>
      <c r="AY27" s="196">
        <v>50</v>
      </c>
      <c r="AZ27" s="196">
        <v>51</v>
      </c>
      <c r="BA27" s="196">
        <v>52</v>
      </c>
      <c r="BB27" s="196">
        <v>53</v>
      </c>
      <c r="BC27" s="196">
        <v>54</v>
      </c>
      <c r="BD27" s="196">
        <v>55</v>
      </c>
      <c r="BE27" s="196">
        <v>56</v>
      </c>
      <c r="BF27" s="196">
        <v>57</v>
      </c>
      <c r="BG27" s="196">
        <v>58</v>
      </c>
      <c r="BH27" s="196">
        <v>59</v>
      </c>
      <c r="BI27" s="196">
        <v>60</v>
      </c>
      <c r="BJ27" s="196">
        <v>61</v>
      </c>
      <c r="BK27" s="196">
        <v>62</v>
      </c>
      <c r="BL27" s="196">
        <v>63</v>
      </c>
      <c r="BM27" s="196">
        <v>64</v>
      </c>
      <c r="BN27" s="196">
        <v>65</v>
      </c>
      <c r="BO27" s="196">
        <v>66</v>
      </c>
      <c r="BP27" s="196">
        <v>67</v>
      </c>
      <c r="BQ27" s="196">
        <v>68</v>
      </c>
      <c r="BR27" s="196">
        <v>69</v>
      </c>
      <c r="BS27" s="196">
        <v>70</v>
      </c>
      <c r="BT27" s="196">
        <v>71</v>
      </c>
      <c r="BU27" s="196">
        <v>72</v>
      </c>
      <c r="BV27" s="196">
        <v>73</v>
      </c>
      <c r="BW27" s="196">
        <v>74</v>
      </c>
      <c r="BX27" s="196">
        <v>75</v>
      </c>
      <c r="BY27" s="196">
        <v>76</v>
      </c>
      <c r="BZ27" s="196">
        <v>77</v>
      </c>
      <c r="CA27" s="196">
        <v>78</v>
      </c>
      <c r="CB27" s="196">
        <v>79</v>
      </c>
      <c r="CC27" s="196">
        <v>80</v>
      </c>
      <c r="CD27" s="196">
        <v>81</v>
      </c>
      <c r="CE27" s="196">
        <v>82</v>
      </c>
      <c r="CF27" s="196">
        <v>83</v>
      </c>
      <c r="CG27" s="196">
        <v>84</v>
      </c>
      <c r="CH27" s="196">
        <v>85</v>
      </c>
      <c r="CI27" s="196">
        <v>86</v>
      </c>
      <c r="CJ27" s="196">
        <v>87</v>
      </c>
      <c r="CK27" s="196">
        <v>88</v>
      </c>
      <c r="CL27" s="196">
        <v>89</v>
      </c>
      <c r="CM27" s="196">
        <v>90</v>
      </c>
      <c r="CN27" s="196">
        <v>91</v>
      </c>
      <c r="CO27" s="196">
        <v>92</v>
      </c>
      <c r="CP27" s="196">
        <v>93</v>
      </c>
      <c r="CQ27" s="196">
        <v>94</v>
      </c>
      <c r="CR27" s="196">
        <v>95</v>
      </c>
      <c r="CS27" s="196">
        <v>96</v>
      </c>
      <c r="CT27" s="196">
        <v>97</v>
      </c>
      <c r="CU27" s="196">
        <v>98</v>
      </c>
      <c r="CV27" s="196">
        <v>99</v>
      </c>
      <c r="CW27" s="196">
        <v>100</v>
      </c>
      <c r="CX27" s="196">
        <v>101</v>
      </c>
      <c r="CY27" s="196">
        <v>102</v>
      </c>
      <c r="CZ27" s="196">
        <v>103</v>
      </c>
      <c r="DA27" s="196">
        <v>104</v>
      </c>
      <c r="DB27" s="196">
        <v>105</v>
      </c>
      <c r="DC27" s="196">
        <v>106</v>
      </c>
      <c r="DD27" s="196">
        <v>107</v>
      </c>
      <c r="DE27" s="196">
        <v>108</v>
      </c>
      <c r="DF27" s="196">
        <v>109</v>
      </c>
      <c r="DG27" s="196">
        <v>110</v>
      </c>
      <c r="DH27" s="196">
        <v>111</v>
      </c>
      <c r="DI27" s="196">
        <v>112</v>
      </c>
      <c r="DJ27" s="196">
        <v>113</v>
      </c>
      <c r="DK27" s="196">
        <v>114</v>
      </c>
      <c r="DL27" s="196">
        <v>115</v>
      </c>
      <c r="DM27" s="196">
        <v>116</v>
      </c>
      <c r="DN27" s="196">
        <v>117</v>
      </c>
      <c r="DO27" s="196">
        <v>118</v>
      </c>
      <c r="DP27" s="196">
        <v>119</v>
      </c>
      <c r="DQ27" s="196">
        <v>120</v>
      </c>
    </row>
    <row r="28" spans="1:121" s="3" customFormat="1" x14ac:dyDescent="0.2">
      <c r="A28" s="206" t="s">
        <v>97</v>
      </c>
      <c r="B28" s="215">
        <v>0</v>
      </c>
      <c r="C28" s="215">
        <v>1E-3</v>
      </c>
      <c r="D28" s="215">
        <v>1E-3</v>
      </c>
      <c r="E28" s="215">
        <v>1E-3</v>
      </c>
      <c r="F28" s="215">
        <v>1E-3</v>
      </c>
      <c r="G28" s="215">
        <v>1E-3</v>
      </c>
      <c r="H28" s="215">
        <v>1E-3</v>
      </c>
      <c r="I28" s="215">
        <v>1E-3</v>
      </c>
      <c r="J28" s="215">
        <v>1E-3</v>
      </c>
      <c r="K28" s="215">
        <v>1E-3</v>
      </c>
      <c r="L28" s="215">
        <v>1E-3</v>
      </c>
      <c r="M28" s="215">
        <v>1E-3</v>
      </c>
      <c r="N28" s="215">
        <v>1E-3</v>
      </c>
      <c r="O28" s="215">
        <v>1E-3</v>
      </c>
      <c r="P28" s="215">
        <v>1E-3</v>
      </c>
      <c r="Q28" s="215">
        <v>1E-3</v>
      </c>
      <c r="R28" s="215">
        <v>1E-3</v>
      </c>
      <c r="S28" s="215">
        <v>1E-3</v>
      </c>
      <c r="T28" s="215">
        <v>1E-3</v>
      </c>
      <c r="U28" s="215">
        <v>1E-3</v>
      </c>
      <c r="V28" s="215">
        <v>1E-3</v>
      </c>
      <c r="W28" s="215">
        <v>1E-3</v>
      </c>
      <c r="X28" s="215">
        <v>1E-3</v>
      </c>
      <c r="Y28" s="215">
        <v>1E-3</v>
      </c>
      <c r="Z28" s="215">
        <v>1E-3</v>
      </c>
      <c r="AA28" s="215">
        <v>1E-3</v>
      </c>
      <c r="AB28" s="215">
        <v>1E-3</v>
      </c>
      <c r="AC28" s="215">
        <v>1E-3</v>
      </c>
      <c r="AD28" s="215">
        <v>1E-3</v>
      </c>
      <c r="AE28" s="215">
        <v>1E-3</v>
      </c>
      <c r="AF28" s="215">
        <v>1E-3</v>
      </c>
      <c r="AG28" s="215">
        <v>1E-3</v>
      </c>
      <c r="AH28" s="215">
        <v>1E-3</v>
      </c>
      <c r="AI28" s="215">
        <v>1E-3</v>
      </c>
      <c r="AJ28" s="215">
        <v>1E-3</v>
      </c>
      <c r="AK28" s="215">
        <v>1E-3</v>
      </c>
      <c r="AL28" s="215">
        <v>1E-3</v>
      </c>
      <c r="AM28" s="215">
        <v>1E-3</v>
      </c>
      <c r="AN28" s="215">
        <v>1E-3</v>
      </c>
      <c r="AO28" s="215">
        <v>1E-3</v>
      </c>
      <c r="AP28" s="215">
        <v>1E-3</v>
      </c>
      <c r="AQ28" s="215">
        <v>1E-3</v>
      </c>
      <c r="AR28" s="215">
        <v>1E-3</v>
      </c>
      <c r="AS28" s="215">
        <v>1E-3</v>
      </c>
      <c r="AT28" s="215">
        <v>1E-3</v>
      </c>
      <c r="AU28" s="215">
        <v>1E-3</v>
      </c>
      <c r="AV28" s="215">
        <v>1E-3</v>
      </c>
      <c r="AW28" s="215">
        <v>1E-3</v>
      </c>
      <c r="AX28" s="215">
        <v>1E-3</v>
      </c>
      <c r="AY28" s="215">
        <v>1E-3</v>
      </c>
      <c r="AZ28" s="215">
        <v>1E-3</v>
      </c>
      <c r="BA28" s="215">
        <v>1E-3</v>
      </c>
      <c r="BB28" s="215">
        <v>1E-3</v>
      </c>
      <c r="BC28" s="215">
        <v>1E-3</v>
      </c>
      <c r="BD28" s="215">
        <v>1E-3</v>
      </c>
      <c r="BE28" s="215">
        <v>1E-3</v>
      </c>
      <c r="BF28" s="215">
        <v>1E-3</v>
      </c>
      <c r="BG28" s="215">
        <v>1E-3</v>
      </c>
      <c r="BH28" s="215">
        <v>1E-3</v>
      </c>
      <c r="BI28" s="215">
        <v>1E-3</v>
      </c>
      <c r="BJ28" s="215">
        <v>1E-3</v>
      </c>
      <c r="BK28" s="215">
        <v>1E-3</v>
      </c>
      <c r="BL28" s="215">
        <v>1E-3</v>
      </c>
      <c r="BM28" s="215">
        <v>1E-3</v>
      </c>
      <c r="BN28" s="215">
        <v>1E-3</v>
      </c>
      <c r="BO28" s="215">
        <v>1E-3</v>
      </c>
      <c r="BP28" s="215">
        <v>1E-3</v>
      </c>
      <c r="BQ28" s="215">
        <v>1E-3</v>
      </c>
      <c r="BR28" s="215">
        <v>1E-3</v>
      </c>
      <c r="BS28" s="215">
        <v>1E-3</v>
      </c>
      <c r="BT28" s="215">
        <v>1E-3</v>
      </c>
      <c r="BU28" s="215">
        <v>1E-3</v>
      </c>
      <c r="BV28" s="215">
        <v>1E-3</v>
      </c>
      <c r="BW28" s="215">
        <v>1E-3</v>
      </c>
      <c r="BX28" s="215">
        <v>1E-3</v>
      </c>
      <c r="BY28" s="215">
        <v>1E-3</v>
      </c>
      <c r="BZ28" s="215">
        <v>1E-3</v>
      </c>
      <c r="CA28" s="215">
        <v>1E-3</v>
      </c>
      <c r="CB28" s="215">
        <v>1E-3</v>
      </c>
      <c r="CC28" s="215">
        <v>1E-3</v>
      </c>
      <c r="CD28" s="215">
        <v>1E-3</v>
      </c>
      <c r="CE28" s="215">
        <v>1E-3</v>
      </c>
      <c r="CF28" s="215">
        <v>1E-3</v>
      </c>
      <c r="CG28" s="215">
        <v>1E-3</v>
      </c>
      <c r="CH28" s="215">
        <v>1E-3</v>
      </c>
      <c r="CI28" s="215">
        <v>1E-3</v>
      </c>
      <c r="CJ28" s="215">
        <v>1E-3</v>
      </c>
      <c r="CK28" s="215">
        <v>1E-3</v>
      </c>
      <c r="CL28" s="215">
        <v>1E-3</v>
      </c>
      <c r="CM28" s="215">
        <v>1E-3</v>
      </c>
      <c r="CN28" s="215">
        <v>1E-3</v>
      </c>
      <c r="CO28" s="215">
        <v>1E-3</v>
      </c>
      <c r="CP28" s="215">
        <v>1E-3</v>
      </c>
      <c r="CQ28" s="215">
        <v>1E-3</v>
      </c>
      <c r="CR28" s="215">
        <v>1E-3</v>
      </c>
      <c r="CS28" s="215">
        <v>1E-3</v>
      </c>
      <c r="CT28" s="215">
        <v>1E-3</v>
      </c>
      <c r="CU28" s="215">
        <v>1E-3</v>
      </c>
      <c r="CV28" s="215">
        <v>1E-3</v>
      </c>
      <c r="CW28" s="215">
        <v>1E-3</v>
      </c>
      <c r="CX28" s="215">
        <v>1E-3</v>
      </c>
      <c r="CY28" s="215">
        <v>1E-3</v>
      </c>
      <c r="CZ28" s="215">
        <v>1E-3</v>
      </c>
      <c r="DA28" s="215">
        <v>1E-3</v>
      </c>
      <c r="DB28" s="215">
        <v>1E-3</v>
      </c>
      <c r="DC28" s="215">
        <v>1E-3</v>
      </c>
      <c r="DD28" s="215">
        <v>1E-3</v>
      </c>
      <c r="DE28" s="215">
        <v>1E-3</v>
      </c>
      <c r="DF28" s="215">
        <v>1E-3</v>
      </c>
      <c r="DG28" s="215">
        <v>1E-3</v>
      </c>
      <c r="DH28" s="215">
        <v>1E-3</v>
      </c>
      <c r="DI28" s="215">
        <v>1E-3</v>
      </c>
      <c r="DJ28" s="215">
        <v>1E-3</v>
      </c>
      <c r="DK28" s="215">
        <v>1E-3</v>
      </c>
      <c r="DL28" s="215">
        <v>1E-3</v>
      </c>
      <c r="DM28" s="215">
        <v>1E-3</v>
      </c>
      <c r="DN28" s="215">
        <v>1E-3</v>
      </c>
      <c r="DO28" s="215">
        <v>1E-3</v>
      </c>
      <c r="DP28" s="215">
        <v>1E-3</v>
      </c>
      <c r="DQ28" s="216">
        <v>1E-3</v>
      </c>
    </row>
    <row r="29" spans="1:121" s="3" customFormat="1" x14ac:dyDescent="0.2">
      <c r="A29" s="201" t="s">
        <v>94</v>
      </c>
      <c r="B29" s="205">
        <v>2.9999999999999997E-4</v>
      </c>
      <c r="C29" s="205">
        <f>B29</f>
        <v>2.9999999999999997E-4</v>
      </c>
      <c r="D29" s="205">
        <f t="shared" ref="D29:BO29" si="2">C29</f>
        <v>2.9999999999999997E-4</v>
      </c>
      <c r="E29" s="205">
        <f t="shared" si="2"/>
        <v>2.9999999999999997E-4</v>
      </c>
      <c r="F29" s="205">
        <f t="shared" si="2"/>
        <v>2.9999999999999997E-4</v>
      </c>
      <c r="G29" s="205">
        <f t="shared" si="2"/>
        <v>2.9999999999999997E-4</v>
      </c>
      <c r="H29" s="205">
        <f t="shared" si="2"/>
        <v>2.9999999999999997E-4</v>
      </c>
      <c r="I29" s="205">
        <f t="shared" si="2"/>
        <v>2.9999999999999997E-4</v>
      </c>
      <c r="J29" s="205">
        <f t="shared" si="2"/>
        <v>2.9999999999999997E-4</v>
      </c>
      <c r="K29" s="205">
        <f t="shared" si="2"/>
        <v>2.9999999999999997E-4</v>
      </c>
      <c r="L29" s="205">
        <f t="shared" si="2"/>
        <v>2.9999999999999997E-4</v>
      </c>
      <c r="M29" s="205">
        <f t="shared" si="2"/>
        <v>2.9999999999999997E-4</v>
      </c>
      <c r="N29" s="205">
        <f t="shared" si="2"/>
        <v>2.9999999999999997E-4</v>
      </c>
      <c r="O29" s="205">
        <f t="shared" si="2"/>
        <v>2.9999999999999997E-4</v>
      </c>
      <c r="P29" s="205">
        <f t="shared" si="2"/>
        <v>2.9999999999999997E-4</v>
      </c>
      <c r="Q29" s="205">
        <f t="shared" si="2"/>
        <v>2.9999999999999997E-4</v>
      </c>
      <c r="R29" s="205">
        <f t="shared" si="2"/>
        <v>2.9999999999999997E-4</v>
      </c>
      <c r="S29" s="205">
        <f t="shared" si="2"/>
        <v>2.9999999999999997E-4</v>
      </c>
      <c r="T29" s="205">
        <f t="shared" si="2"/>
        <v>2.9999999999999997E-4</v>
      </c>
      <c r="U29" s="205">
        <f t="shared" si="2"/>
        <v>2.9999999999999997E-4</v>
      </c>
      <c r="V29" s="205">
        <f t="shared" si="2"/>
        <v>2.9999999999999997E-4</v>
      </c>
      <c r="W29" s="205">
        <f t="shared" si="2"/>
        <v>2.9999999999999997E-4</v>
      </c>
      <c r="X29" s="205">
        <f t="shared" si="2"/>
        <v>2.9999999999999997E-4</v>
      </c>
      <c r="Y29" s="205">
        <f>X29/2</f>
        <v>1.4999999999999999E-4</v>
      </c>
      <c r="Z29" s="205">
        <f t="shared" si="2"/>
        <v>1.4999999999999999E-4</v>
      </c>
      <c r="AA29" s="205">
        <f t="shared" si="2"/>
        <v>1.4999999999999999E-4</v>
      </c>
      <c r="AB29" s="205">
        <f t="shared" si="2"/>
        <v>1.4999999999999999E-4</v>
      </c>
      <c r="AC29" s="205">
        <f t="shared" si="2"/>
        <v>1.4999999999999999E-4</v>
      </c>
      <c r="AD29" s="205">
        <f t="shared" si="2"/>
        <v>1.4999999999999999E-4</v>
      </c>
      <c r="AE29" s="205">
        <f t="shared" si="2"/>
        <v>1.4999999999999999E-4</v>
      </c>
      <c r="AF29" s="205">
        <f t="shared" si="2"/>
        <v>1.4999999999999999E-4</v>
      </c>
      <c r="AG29" s="205">
        <f t="shared" si="2"/>
        <v>1.4999999999999999E-4</v>
      </c>
      <c r="AH29" s="205">
        <f t="shared" si="2"/>
        <v>1.4999999999999999E-4</v>
      </c>
      <c r="AI29" s="205">
        <f t="shared" si="2"/>
        <v>1.4999999999999999E-4</v>
      </c>
      <c r="AJ29" s="205">
        <f t="shared" si="2"/>
        <v>1.4999999999999999E-4</v>
      </c>
      <c r="AK29" s="205">
        <f t="shared" si="2"/>
        <v>1.4999999999999999E-4</v>
      </c>
      <c r="AL29" s="205">
        <f t="shared" si="2"/>
        <v>1.4999999999999999E-4</v>
      </c>
      <c r="AM29" s="205">
        <f t="shared" si="2"/>
        <v>1.4999999999999999E-4</v>
      </c>
      <c r="AN29" s="205">
        <f t="shared" si="2"/>
        <v>1.4999999999999999E-4</v>
      </c>
      <c r="AO29" s="205">
        <f t="shared" si="2"/>
        <v>1.4999999999999999E-4</v>
      </c>
      <c r="AP29" s="205">
        <f t="shared" si="2"/>
        <v>1.4999999999999999E-4</v>
      </c>
      <c r="AQ29" s="205">
        <f t="shared" si="2"/>
        <v>1.4999999999999999E-4</v>
      </c>
      <c r="AR29" s="205">
        <f t="shared" si="2"/>
        <v>1.4999999999999999E-4</v>
      </c>
      <c r="AS29" s="205">
        <f t="shared" si="2"/>
        <v>1.4999999999999999E-4</v>
      </c>
      <c r="AT29" s="205">
        <f t="shared" si="2"/>
        <v>1.4999999999999999E-4</v>
      </c>
      <c r="AU29" s="205">
        <f t="shared" si="2"/>
        <v>1.4999999999999999E-4</v>
      </c>
      <c r="AV29" s="205">
        <f t="shared" si="2"/>
        <v>1.4999999999999999E-4</v>
      </c>
      <c r="AW29" s="205">
        <f t="shared" si="2"/>
        <v>1.4999999999999999E-4</v>
      </c>
      <c r="AX29" s="205">
        <f t="shared" si="2"/>
        <v>1.4999999999999999E-4</v>
      </c>
      <c r="AY29" s="205">
        <f t="shared" si="2"/>
        <v>1.4999999999999999E-4</v>
      </c>
      <c r="AZ29" s="205">
        <f t="shared" si="2"/>
        <v>1.4999999999999999E-4</v>
      </c>
      <c r="BA29" s="205">
        <f t="shared" si="2"/>
        <v>1.4999999999999999E-4</v>
      </c>
      <c r="BB29" s="205">
        <f t="shared" si="2"/>
        <v>1.4999999999999999E-4</v>
      </c>
      <c r="BC29" s="205">
        <f t="shared" si="2"/>
        <v>1.4999999999999999E-4</v>
      </c>
      <c r="BD29" s="205">
        <f t="shared" si="2"/>
        <v>1.4999999999999999E-4</v>
      </c>
      <c r="BE29" s="205">
        <f t="shared" si="2"/>
        <v>1.4999999999999999E-4</v>
      </c>
      <c r="BF29" s="205">
        <f t="shared" si="2"/>
        <v>1.4999999999999999E-4</v>
      </c>
      <c r="BG29" s="205">
        <f t="shared" si="2"/>
        <v>1.4999999999999999E-4</v>
      </c>
      <c r="BH29" s="205">
        <f t="shared" si="2"/>
        <v>1.4999999999999999E-4</v>
      </c>
      <c r="BI29" s="205">
        <f t="shared" si="2"/>
        <v>1.4999999999999999E-4</v>
      </c>
      <c r="BJ29" s="205">
        <f t="shared" si="2"/>
        <v>1.4999999999999999E-4</v>
      </c>
      <c r="BK29" s="205">
        <f t="shared" si="2"/>
        <v>1.4999999999999999E-4</v>
      </c>
      <c r="BL29" s="205">
        <f t="shared" si="2"/>
        <v>1.4999999999999999E-4</v>
      </c>
      <c r="BM29" s="205">
        <f t="shared" si="2"/>
        <v>1.4999999999999999E-4</v>
      </c>
      <c r="BN29" s="205">
        <f t="shared" si="2"/>
        <v>1.4999999999999999E-4</v>
      </c>
      <c r="BO29" s="205">
        <f t="shared" si="2"/>
        <v>1.4999999999999999E-4</v>
      </c>
      <c r="BP29" s="205">
        <f t="shared" ref="BP29:DQ29" si="3">BO29</f>
        <v>1.4999999999999999E-4</v>
      </c>
      <c r="BQ29" s="205">
        <f t="shared" si="3"/>
        <v>1.4999999999999999E-4</v>
      </c>
      <c r="BR29" s="205">
        <f t="shared" si="3"/>
        <v>1.4999999999999999E-4</v>
      </c>
      <c r="BS29" s="205">
        <f t="shared" si="3"/>
        <v>1.4999999999999999E-4</v>
      </c>
      <c r="BT29" s="205">
        <f t="shared" si="3"/>
        <v>1.4999999999999999E-4</v>
      </c>
      <c r="BU29" s="205">
        <f t="shared" si="3"/>
        <v>1.4999999999999999E-4</v>
      </c>
      <c r="BV29" s="205">
        <f t="shared" si="3"/>
        <v>1.4999999999999999E-4</v>
      </c>
      <c r="BW29" s="205">
        <f t="shared" si="3"/>
        <v>1.4999999999999999E-4</v>
      </c>
      <c r="BX29" s="205">
        <f t="shared" si="3"/>
        <v>1.4999999999999999E-4</v>
      </c>
      <c r="BY29" s="205">
        <f t="shared" si="3"/>
        <v>1.4999999999999999E-4</v>
      </c>
      <c r="BZ29" s="205">
        <f t="shared" si="3"/>
        <v>1.4999999999999999E-4</v>
      </c>
      <c r="CA29" s="205">
        <f t="shared" si="3"/>
        <v>1.4999999999999999E-4</v>
      </c>
      <c r="CB29" s="205">
        <f t="shared" si="3"/>
        <v>1.4999999999999999E-4</v>
      </c>
      <c r="CC29" s="205">
        <f t="shared" si="3"/>
        <v>1.4999999999999999E-4</v>
      </c>
      <c r="CD29" s="205">
        <f t="shared" si="3"/>
        <v>1.4999999999999999E-4</v>
      </c>
      <c r="CE29" s="205">
        <f t="shared" si="3"/>
        <v>1.4999999999999999E-4</v>
      </c>
      <c r="CF29" s="205">
        <f t="shared" si="3"/>
        <v>1.4999999999999999E-4</v>
      </c>
      <c r="CG29" s="205">
        <f t="shared" si="3"/>
        <v>1.4999999999999999E-4</v>
      </c>
      <c r="CH29" s="205">
        <f t="shared" si="3"/>
        <v>1.4999999999999999E-4</v>
      </c>
      <c r="CI29" s="205">
        <f t="shared" si="3"/>
        <v>1.4999999999999999E-4</v>
      </c>
      <c r="CJ29" s="205">
        <f t="shared" si="3"/>
        <v>1.4999999999999999E-4</v>
      </c>
      <c r="CK29" s="205">
        <f t="shared" si="3"/>
        <v>1.4999999999999999E-4</v>
      </c>
      <c r="CL29" s="205">
        <f t="shared" si="3"/>
        <v>1.4999999999999999E-4</v>
      </c>
      <c r="CM29" s="205">
        <f t="shared" si="3"/>
        <v>1.4999999999999999E-4</v>
      </c>
      <c r="CN29" s="205">
        <f t="shared" si="3"/>
        <v>1.4999999999999999E-4</v>
      </c>
      <c r="CO29" s="205">
        <f t="shared" si="3"/>
        <v>1.4999999999999999E-4</v>
      </c>
      <c r="CP29" s="205">
        <f t="shared" si="3"/>
        <v>1.4999999999999999E-4</v>
      </c>
      <c r="CQ29" s="205">
        <f t="shared" si="3"/>
        <v>1.4999999999999999E-4</v>
      </c>
      <c r="CR29" s="205">
        <f t="shared" si="3"/>
        <v>1.4999999999999999E-4</v>
      </c>
      <c r="CS29" s="205">
        <f t="shared" si="3"/>
        <v>1.4999999999999999E-4</v>
      </c>
      <c r="CT29" s="205">
        <f t="shared" si="3"/>
        <v>1.4999999999999999E-4</v>
      </c>
      <c r="CU29" s="205">
        <f t="shared" si="3"/>
        <v>1.4999999999999999E-4</v>
      </c>
      <c r="CV29" s="205">
        <f t="shared" si="3"/>
        <v>1.4999999999999999E-4</v>
      </c>
      <c r="CW29" s="205">
        <f t="shared" si="3"/>
        <v>1.4999999999999999E-4</v>
      </c>
      <c r="CX29" s="205">
        <f t="shared" si="3"/>
        <v>1.4999999999999999E-4</v>
      </c>
      <c r="CY29" s="205">
        <f t="shared" si="3"/>
        <v>1.4999999999999999E-4</v>
      </c>
      <c r="CZ29" s="205">
        <f t="shared" si="3"/>
        <v>1.4999999999999999E-4</v>
      </c>
      <c r="DA29" s="205">
        <f t="shared" si="3"/>
        <v>1.4999999999999999E-4</v>
      </c>
      <c r="DB29" s="205">
        <f t="shared" si="3"/>
        <v>1.4999999999999999E-4</v>
      </c>
      <c r="DC29" s="205">
        <f t="shared" si="3"/>
        <v>1.4999999999999999E-4</v>
      </c>
      <c r="DD29" s="205">
        <f t="shared" si="3"/>
        <v>1.4999999999999999E-4</v>
      </c>
      <c r="DE29" s="205">
        <f t="shared" si="3"/>
        <v>1.4999999999999999E-4</v>
      </c>
      <c r="DF29" s="205">
        <f t="shared" si="3"/>
        <v>1.4999999999999999E-4</v>
      </c>
      <c r="DG29" s="205">
        <f t="shared" si="3"/>
        <v>1.4999999999999999E-4</v>
      </c>
      <c r="DH29" s="205">
        <f t="shared" si="3"/>
        <v>1.4999999999999999E-4</v>
      </c>
      <c r="DI29" s="205">
        <f t="shared" si="3"/>
        <v>1.4999999999999999E-4</v>
      </c>
      <c r="DJ29" s="205">
        <f t="shared" si="3"/>
        <v>1.4999999999999999E-4</v>
      </c>
      <c r="DK29" s="205">
        <f t="shared" si="3"/>
        <v>1.4999999999999999E-4</v>
      </c>
      <c r="DL29" s="205">
        <f t="shared" si="3"/>
        <v>1.4999999999999999E-4</v>
      </c>
      <c r="DM29" s="205">
        <f t="shared" si="3"/>
        <v>1.4999999999999999E-4</v>
      </c>
      <c r="DN29" s="205">
        <f t="shared" si="3"/>
        <v>1.4999999999999999E-4</v>
      </c>
      <c r="DO29" s="205">
        <f t="shared" si="3"/>
        <v>1.4999999999999999E-4</v>
      </c>
      <c r="DP29" s="205">
        <f t="shared" si="3"/>
        <v>1.4999999999999999E-4</v>
      </c>
      <c r="DQ29" s="217">
        <f t="shared" si="3"/>
        <v>1.4999999999999999E-4</v>
      </c>
    </row>
    <row r="30" spans="1:121" s="3" customFormat="1" x14ac:dyDescent="0.2">
      <c r="A30" s="218" t="s">
        <v>98</v>
      </c>
      <c r="B30" s="219">
        <f>'Inputs and Model Assumptions'!D61</f>
        <v>0.12</v>
      </c>
      <c r="C30" s="219">
        <f>B30*(1+Pricing!C29)</f>
        <v>0.12003599999999999</v>
      </c>
      <c r="D30" s="219">
        <f>C30*(1+Pricing!D29)</f>
        <v>0.12007201079999999</v>
      </c>
      <c r="E30" s="219">
        <f>D30*(1+Pricing!E29)</f>
        <v>0.12010803240323999</v>
      </c>
      <c r="F30" s="219">
        <f>E30*(1+Pricing!F29)</f>
        <v>0.12014406481296096</v>
      </c>
      <c r="G30" s="219">
        <f>F30*(1+Pricing!G29)</f>
        <v>0.12018010803240484</v>
      </c>
      <c r="H30" s="219">
        <f>G30*(1+Pricing!H29)</f>
        <v>0.12021616206481456</v>
      </c>
      <c r="I30" s="219">
        <f>H30*(1+Pricing!I29)</f>
        <v>0.120252226913434</v>
      </c>
      <c r="J30" s="219">
        <f>I30*(1+Pricing!J29)</f>
        <v>0.12028830258150802</v>
      </c>
      <c r="K30" s="219">
        <f>J30*(1+Pricing!K29)</f>
        <v>0.12032438907228248</v>
      </c>
      <c r="L30" s="219">
        <f>K30*(1+Pricing!L29)</f>
        <v>0.12036048638900415</v>
      </c>
      <c r="M30" s="219">
        <f>L30*(1+Pricing!M29)</f>
        <v>0.12039659453492085</v>
      </c>
      <c r="N30" s="219">
        <f>M30*(1+Pricing!N29)</f>
        <v>0.12043271351328133</v>
      </c>
      <c r="O30" s="219">
        <f>N30*(1+Pricing!O29)</f>
        <v>0.12046884332733532</v>
      </c>
      <c r="P30" s="219">
        <f>O30*(1+Pricing!P29)</f>
        <v>0.12050498398033352</v>
      </c>
      <c r="Q30" s="219">
        <f>P30*(1+Pricing!Q29)</f>
        <v>0.12054113547552761</v>
      </c>
      <c r="R30" s="219">
        <f>Q30*(1+Pricing!R29)</f>
        <v>0.12057729781617027</v>
      </c>
      <c r="S30" s="219">
        <f>R30*(1+Pricing!S29)</f>
        <v>0.12061347100551512</v>
      </c>
      <c r="T30" s="219">
        <f>S30*(1+Pricing!T29)</f>
        <v>0.12064965504681677</v>
      </c>
      <c r="U30" s="219">
        <f>T30*(1+Pricing!U29)</f>
        <v>0.12068584994333081</v>
      </c>
      <c r="V30" s="219">
        <f>U30*(1+Pricing!V29)</f>
        <v>0.1207220556983138</v>
      </c>
      <c r="W30" s="219">
        <f>V30*(1+Pricing!W29)</f>
        <v>0.1207582723150233</v>
      </c>
      <c r="X30" s="219">
        <f>W30*(1+Pricing!X29)</f>
        <v>0.1207944997967178</v>
      </c>
      <c r="Y30" s="219">
        <f>X30*(1+Pricing!Y29)</f>
        <v>0.12081261897168732</v>
      </c>
      <c r="Z30" s="219">
        <f>Y30*(1+Pricing!Z29)</f>
        <v>0.12083074086453309</v>
      </c>
      <c r="AA30" s="219">
        <f>Z30*(1+Pricing!AA29)</f>
        <v>0.12084886547566279</v>
      </c>
      <c r="AB30" s="219">
        <f>AA30*(1+Pricing!AB29)</f>
        <v>0.12086699280548414</v>
      </c>
      <c r="AC30" s="219">
        <f>AB30*(1+Pricing!AC29)</f>
        <v>0.12088512285440497</v>
      </c>
      <c r="AD30" s="219">
        <f>AC30*(1+Pricing!AD29)</f>
        <v>0.12090325562283315</v>
      </c>
      <c r="AE30" s="219">
        <f>AD30*(1+Pricing!AE29)</f>
        <v>0.12092139111117658</v>
      </c>
      <c r="AF30" s="219">
        <f>AE30*(1+Pricing!AF29)</f>
        <v>0.12093952931984327</v>
      </c>
      <c r="AG30" s="219">
        <f>AF30*(1+Pricing!AG29)</f>
        <v>0.12095767024924126</v>
      </c>
      <c r="AH30" s="219">
        <f>AG30*(1+Pricing!AH29)</f>
        <v>0.12097581389977866</v>
      </c>
      <c r="AI30" s="219">
        <f>AH30*(1+Pricing!AI29)</f>
        <v>0.12099396027186364</v>
      </c>
      <c r="AJ30" s="219">
        <f>AI30*(1+Pricing!AJ29)</f>
        <v>0.12101210936590442</v>
      </c>
      <c r="AK30" s="219">
        <f>AJ30*(1+Pricing!AK29)</f>
        <v>0.12103026118230932</v>
      </c>
      <c r="AL30" s="219">
        <f>AK30*(1+Pricing!AL29)</f>
        <v>0.12104841572148668</v>
      </c>
      <c r="AM30" s="219">
        <f>AL30*(1+Pricing!AM29)</f>
        <v>0.12106657298384492</v>
      </c>
      <c r="AN30" s="219">
        <f>AM30*(1+Pricing!AN29)</f>
        <v>0.12108473296979251</v>
      </c>
      <c r="AO30" s="219">
        <f>AN30*(1+Pricing!AO29)</f>
        <v>0.12110289567973799</v>
      </c>
      <c r="AP30" s="219">
        <f>AO30*(1+Pricing!AP29)</f>
        <v>0.12112106111408996</v>
      </c>
      <c r="AQ30" s="219">
        <f>AP30*(1+Pricing!AQ29)</f>
        <v>0.12113922927325708</v>
      </c>
      <c r="AR30" s="219">
        <f>AQ30*(1+Pricing!AR29)</f>
        <v>0.12115740015764809</v>
      </c>
      <c r="AS30" s="219">
        <f>AR30*(1+Pricing!AS29)</f>
        <v>0.12117557376767174</v>
      </c>
      <c r="AT30" s="219">
        <f>AS30*(1+Pricing!AT29)</f>
        <v>0.1211937501037369</v>
      </c>
      <c r="AU30" s="219">
        <f>AT30*(1+Pricing!AU29)</f>
        <v>0.12121192916625247</v>
      </c>
      <c r="AV30" s="219">
        <f>AU30*(1+Pricing!AV29)</f>
        <v>0.12123011095562741</v>
      </c>
      <c r="AW30" s="219">
        <f>AV30*(1+Pricing!AW29)</f>
        <v>0.12124829547227077</v>
      </c>
      <c r="AX30" s="219">
        <f>AW30*(1+Pricing!AX29)</f>
        <v>0.12126648271659163</v>
      </c>
      <c r="AY30" s="219">
        <f>AX30*(1+Pricing!AY29)</f>
        <v>0.12128467268899913</v>
      </c>
      <c r="AZ30" s="219">
        <f>AY30*(1+Pricing!AZ29)</f>
        <v>0.1213028653899025</v>
      </c>
      <c r="BA30" s="219">
        <f>AZ30*(1+Pricing!BA29)</f>
        <v>0.12132106081971099</v>
      </c>
      <c r="BB30" s="219">
        <f>BA30*(1+Pricing!BB29)</f>
        <v>0.12133925897883395</v>
      </c>
      <c r="BC30" s="219">
        <f>BB30*(1+Pricing!BC29)</f>
        <v>0.12135745986768079</v>
      </c>
      <c r="BD30" s="219">
        <f>BC30*(1+Pricing!BD29)</f>
        <v>0.12137566348666096</v>
      </c>
      <c r="BE30" s="219">
        <f>BD30*(1+Pricing!BE29)</f>
        <v>0.12139386983618397</v>
      </c>
      <c r="BF30" s="219">
        <f>BE30*(1+Pricing!BF29)</f>
        <v>0.12141207891665941</v>
      </c>
      <c r="BG30" s="219">
        <f>BF30*(1+Pricing!BG29)</f>
        <v>0.12143029072849691</v>
      </c>
      <c r="BH30" s="219">
        <f>BG30*(1+Pricing!BH29)</f>
        <v>0.1214485052721062</v>
      </c>
      <c r="BI30" s="219">
        <f>BH30*(1+Pricing!BI29)</f>
        <v>0.12146672254789702</v>
      </c>
      <c r="BJ30" s="219">
        <f>BI30*(1+Pricing!BJ29)</f>
        <v>0.12148494255627922</v>
      </c>
      <c r="BK30" s="219">
        <f>BJ30*(1+Pricing!BK29)</f>
        <v>0.12150316529766267</v>
      </c>
      <c r="BL30" s="219">
        <f>BK30*(1+Pricing!BL29)</f>
        <v>0.12152139077245733</v>
      </c>
      <c r="BM30" s="219">
        <f>BL30*(1+Pricing!BM29)</f>
        <v>0.12153961898107321</v>
      </c>
      <c r="BN30" s="219">
        <f>BM30*(1+Pricing!BN29)</f>
        <v>0.12155784992392038</v>
      </c>
      <c r="BO30" s="219">
        <f>BN30*(1+Pricing!BO29)</f>
        <v>0.12157608360140898</v>
      </c>
      <c r="BP30" s="219">
        <f>BO30*(1+Pricing!BP29)</f>
        <v>0.12159432001394921</v>
      </c>
      <c r="BQ30" s="219">
        <f>BP30*(1+Pricing!BQ29)</f>
        <v>0.12161255916195131</v>
      </c>
      <c r="BR30" s="219">
        <f>BQ30*(1+Pricing!BR29)</f>
        <v>0.12163080104582562</v>
      </c>
      <c r="BS30" s="219">
        <f>BR30*(1+Pricing!BS29)</f>
        <v>0.1216490456659825</v>
      </c>
      <c r="BT30" s="219">
        <f>BS30*(1+Pricing!BT29)</f>
        <v>0.12166729302283241</v>
      </c>
      <c r="BU30" s="219">
        <f>BT30*(1+Pricing!BU29)</f>
        <v>0.12168554311678585</v>
      </c>
      <c r="BV30" s="219">
        <f>BU30*(1+Pricing!BV29)</f>
        <v>0.12170379594825338</v>
      </c>
      <c r="BW30" s="219">
        <f>BV30*(1+Pricing!BW29)</f>
        <v>0.12172205151764563</v>
      </c>
      <c r="BX30" s="219">
        <f>BW30*(1+Pricing!BX29)</f>
        <v>0.12174030982537329</v>
      </c>
      <c r="BY30" s="219">
        <f>BX30*(1+Pricing!BY29)</f>
        <v>0.1217585708718471</v>
      </c>
      <c r="BZ30" s="219">
        <f>BY30*(1+Pricing!BZ29)</f>
        <v>0.12177683465747789</v>
      </c>
      <c r="CA30" s="219">
        <f>BZ30*(1+Pricing!CA29)</f>
        <v>0.12179510118267653</v>
      </c>
      <c r="CB30" s="219">
        <f>CA30*(1+Pricing!CB29)</f>
        <v>0.12181337044785394</v>
      </c>
      <c r="CC30" s="219">
        <f>CB30*(1+Pricing!CC29)</f>
        <v>0.12183164245342112</v>
      </c>
      <c r="CD30" s="219">
        <f>CC30*(1+Pricing!CD29)</f>
        <v>0.12184991719978915</v>
      </c>
      <c r="CE30" s="219">
        <f>CD30*(1+Pricing!CE29)</f>
        <v>0.12186819468736912</v>
      </c>
      <c r="CF30" s="219">
        <f>CE30*(1+Pricing!CF29)</f>
        <v>0.12188647491657223</v>
      </c>
      <c r="CG30" s="219">
        <f>CF30*(1+Pricing!CG29)</f>
        <v>0.12190475788780973</v>
      </c>
      <c r="CH30" s="219">
        <f>CG30*(1+Pricing!CH29)</f>
        <v>0.12192304360149292</v>
      </c>
      <c r="CI30" s="219">
        <f>CH30*(1+Pricing!CI29)</f>
        <v>0.12194133205803316</v>
      </c>
      <c r="CJ30" s="219">
        <f>CI30*(1+Pricing!CJ29)</f>
        <v>0.12195962325784188</v>
      </c>
      <c r="CK30" s="219">
        <f>CJ30*(1+Pricing!CK29)</f>
        <v>0.12197791720133057</v>
      </c>
      <c r="CL30" s="219">
        <f>CK30*(1+Pricing!CL29)</f>
        <v>0.12199621388891078</v>
      </c>
      <c r="CM30" s="219">
        <f>CL30*(1+Pricing!CM29)</f>
        <v>0.12201451332099414</v>
      </c>
      <c r="CN30" s="219">
        <f>CM30*(1+Pricing!CN29)</f>
        <v>0.1220328154979923</v>
      </c>
      <c r="CO30" s="219">
        <f>CN30*(1+Pricing!CO29)</f>
        <v>0.12205112042031702</v>
      </c>
      <c r="CP30" s="219">
        <f>CO30*(1+Pricing!CP29)</f>
        <v>0.12206942808838007</v>
      </c>
      <c r="CQ30" s="219">
        <f>CP30*(1+Pricing!CQ29)</f>
        <v>0.12208773850259334</v>
      </c>
      <c r="CR30" s="219">
        <f>CQ30*(1+Pricing!CR29)</f>
        <v>0.12210605166336874</v>
      </c>
      <c r="CS30" s="219">
        <f>CR30*(1+Pricing!CS29)</f>
        <v>0.12212436757111826</v>
      </c>
      <c r="CT30" s="219">
        <f>CS30*(1+Pricing!CT29)</f>
        <v>0.12214268622625395</v>
      </c>
      <c r="CU30" s="219">
        <f>CT30*(1+Pricing!CU29)</f>
        <v>0.1221610076291879</v>
      </c>
      <c r="CV30" s="219">
        <f>CU30*(1+Pricing!CV29)</f>
        <v>0.12217933178033229</v>
      </c>
      <c r="CW30" s="219">
        <f>CV30*(1+Pricing!CW29)</f>
        <v>0.12219765868009935</v>
      </c>
      <c r="CX30" s="219">
        <f>CW30*(1+Pricing!CX29)</f>
        <v>0.12221598832890138</v>
      </c>
      <c r="CY30" s="219">
        <f>CX30*(1+Pricing!CY29)</f>
        <v>0.12223432072715072</v>
      </c>
      <c r="CZ30" s="219">
        <f>CY30*(1+Pricing!CZ29)</f>
        <v>0.12225265587525981</v>
      </c>
      <c r="DA30" s="219">
        <f>CZ30*(1+Pricing!DA29)</f>
        <v>0.12227099377364112</v>
      </c>
      <c r="DB30" s="219">
        <f>DA30*(1+Pricing!DB29)</f>
        <v>0.12228933442270717</v>
      </c>
      <c r="DC30" s="219">
        <f>DB30*(1+Pricing!DC29)</f>
        <v>0.12230767782287059</v>
      </c>
      <c r="DD30" s="219">
        <f>DC30*(1+Pricing!DD29)</f>
        <v>0.12232602397454403</v>
      </c>
      <c r="DE30" s="219">
        <f>DD30*(1+Pricing!DE29)</f>
        <v>0.12234437287814023</v>
      </c>
      <c r="DF30" s="219">
        <f>DE30*(1+Pricing!DF29)</f>
        <v>0.12236272453407197</v>
      </c>
      <c r="DG30" s="219">
        <f>DF30*(1+Pricing!DG29)</f>
        <v>0.12238107894275209</v>
      </c>
      <c r="DH30" s="219">
        <f>DG30*(1+Pricing!DH29)</f>
        <v>0.12239943610459351</v>
      </c>
      <c r="DI30" s="219">
        <f>DH30*(1+Pricing!DI29)</f>
        <v>0.12241779602000921</v>
      </c>
      <c r="DJ30" s="219">
        <f>DI30*(1+Pricing!DJ29)</f>
        <v>0.12243615868941223</v>
      </c>
      <c r="DK30" s="219">
        <f>DJ30*(1+Pricing!DK29)</f>
        <v>0.12245452411321565</v>
      </c>
      <c r="DL30" s="219">
        <f>DK30*(1+Pricing!DL29)</f>
        <v>0.12247289229183264</v>
      </c>
      <c r="DM30" s="219">
        <f>DL30*(1+Pricing!DM29)</f>
        <v>0.12249126322567642</v>
      </c>
      <c r="DN30" s="219">
        <f>DM30*(1+Pricing!DN29)</f>
        <v>0.12250963691516029</v>
      </c>
      <c r="DO30" s="219">
        <f>DN30*(1+Pricing!DO29)</f>
        <v>0.12252801336069757</v>
      </c>
      <c r="DP30" s="219">
        <f>DO30*(1+Pricing!DP29)</f>
        <v>0.12254639256270169</v>
      </c>
      <c r="DQ30" s="220">
        <f>DP30*(1+Pricing!DQ29)</f>
        <v>0.12256477452158611</v>
      </c>
    </row>
    <row r="31" spans="1:121" s="3" customFormat="1" ht="17" thickBot="1" x14ac:dyDescent="0.25">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row>
    <row r="32" spans="1:121" s="3" customFormat="1" ht="20" thickBot="1" x14ac:dyDescent="0.25">
      <c r="A32" s="414" t="s">
        <v>106</v>
      </c>
      <c r="B32" s="415"/>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row>
    <row r="33" spans="1:121" s="3" customFormat="1" ht="18" customHeight="1" x14ac:dyDescent="0.2">
      <c r="A33" s="432" t="s">
        <v>93</v>
      </c>
      <c r="B33" s="433">
        <f>DATE(YEAR('Inputs and Model Assumptions'!$D$4),MONTH(1),DAY(1))</f>
        <v>44197</v>
      </c>
      <c r="C33" s="433">
        <f>DATE(YEAR(B33),MONTH(B33)+1,DAY(1))</f>
        <v>44228</v>
      </c>
      <c r="D33" s="433">
        <f t="shared" ref="D33" si="4">DATE(YEAR(C33),MONTH(C33)+1,DAY(1))</f>
        <v>44256</v>
      </c>
      <c r="E33" s="433">
        <f t="shared" ref="E33" si="5">DATE(YEAR(D33),MONTH(D33)+1,DAY(1))</f>
        <v>44287</v>
      </c>
      <c r="F33" s="433">
        <f t="shared" ref="F33" si="6">DATE(YEAR(E33),MONTH(E33)+1,DAY(1))</f>
        <v>44317</v>
      </c>
      <c r="G33" s="433">
        <f t="shared" ref="G33" si="7">DATE(YEAR(F33),MONTH(F33)+1,DAY(1))</f>
        <v>44348</v>
      </c>
      <c r="H33" s="433">
        <f t="shared" ref="H33" si="8">DATE(YEAR(G33),MONTH(G33)+1,DAY(1))</f>
        <v>44378</v>
      </c>
      <c r="I33" s="433">
        <f t="shared" ref="I33" si="9">DATE(YEAR(H33),MONTH(H33)+1,DAY(1))</f>
        <v>44409</v>
      </c>
      <c r="J33" s="433">
        <f t="shared" ref="J33" si="10">DATE(YEAR(I33),MONTH(I33)+1,DAY(1))</f>
        <v>44440</v>
      </c>
      <c r="K33" s="433">
        <f t="shared" ref="K33" si="11">DATE(YEAR(J33),MONTH(J33)+1,DAY(1))</f>
        <v>44470</v>
      </c>
      <c r="L33" s="433">
        <f t="shared" ref="L33" si="12">DATE(YEAR(K33),MONTH(K33)+1,DAY(1))</f>
        <v>44501</v>
      </c>
      <c r="M33" s="433">
        <f t="shared" ref="M33" si="13">DATE(YEAR(L33),MONTH(L33)+1,DAY(1))</f>
        <v>44531</v>
      </c>
      <c r="N33" s="433">
        <f t="shared" ref="N33" si="14">DATE(YEAR(M33),MONTH(M33)+1,DAY(1))</f>
        <v>44562</v>
      </c>
      <c r="O33" s="433">
        <f t="shared" ref="O33" si="15">DATE(YEAR(N33),MONTH(N33)+1,DAY(1))</f>
        <v>44593</v>
      </c>
      <c r="P33" s="433">
        <f t="shared" ref="P33" si="16">DATE(YEAR(O33),MONTH(O33)+1,DAY(1))</f>
        <v>44621</v>
      </c>
      <c r="Q33" s="433">
        <f t="shared" ref="Q33" si="17">DATE(YEAR(P33),MONTH(P33)+1,DAY(1))</f>
        <v>44652</v>
      </c>
      <c r="R33" s="433">
        <f t="shared" ref="R33" si="18">DATE(YEAR(Q33),MONTH(Q33)+1,DAY(1))</f>
        <v>44682</v>
      </c>
      <c r="S33" s="433">
        <f t="shared" ref="S33" si="19">DATE(YEAR(R33),MONTH(R33)+1,DAY(1))</f>
        <v>44713</v>
      </c>
      <c r="T33" s="433">
        <f t="shared" ref="T33" si="20">DATE(YEAR(S33),MONTH(S33)+1,DAY(1))</f>
        <v>44743</v>
      </c>
      <c r="U33" s="433">
        <f t="shared" ref="U33" si="21">DATE(YEAR(T33),MONTH(T33)+1,DAY(1))</f>
        <v>44774</v>
      </c>
      <c r="V33" s="433">
        <f t="shared" ref="V33" si="22">DATE(YEAR(U33),MONTH(U33)+1,DAY(1))</f>
        <v>44805</v>
      </c>
      <c r="W33" s="433">
        <f t="shared" ref="W33" si="23">DATE(YEAR(V33),MONTH(V33)+1,DAY(1))</f>
        <v>44835</v>
      </c>
      <c r="X33" s="433">
        <f t="shared" ref="X33" si="24">DATE(YEAR(W33),MONTH(W33)+1,DAY(1))</f>
        <v>44866</v>
      </c>
      <c r="Y33" s="433">
        <f t="shared" ref="Y33" si="25">DATE(YEAR(X33),MONTH(X33)+1,DAY(1))</f>
        <v>44896</v>
      </c>
      <c r="Z33" s="433">
        <f t="shared" ref="Z33" si="26">DATE(YEAR(Y33),MONTH(Y33)+1,DAY(1))</f>
        <v>44927</v>
      </c>
      <c r="AA33" s="433">
        <f t="shared" ref="AA33" si="27">DATE(YEAR(Z33),MONTH(Z33)+1,DAY(1))</f>
        <v>44958</v>
      </c>
      <c r="AB33" s="433">
        <f t="shared" ref="AB33" si="28">DATE(YEAR(AA33),MONTH(AA33)+1,DAY(1))</f>
        <v>44986</v>
      </c>
      <c r="AC33" s="433">
        <f t="shared" ref="AC33" si="29">DATE(YEAR(AB33),MONTH(AB33)+1,DAY(1))</f>
        <v>45017</v>
      </c>
      <c r="AD33" s="433">
        <f t="shared" ref="AD33" si="30">DATE(YEAR(AC33),MONTH(AC33)+1,DAY(1))</f>
        <v>45047</v>
      </c>
      <c r="AE33" s="433">
        <f t="shared" ref="AE33" si="31">DATE(YEAR(AD33),MONTH(AD33)+1,DAY(1))</f>
        <v>45078</v>
      </c>
      <c r="AF33" s="433">
        <f t="shared" ref="AF33" si="32">DATE(YEAR(AE33),MONTH(AE33)+1,DAY(1))</f>
        <v>45108</v>
      </c>
      <c r="AG33" s="433">
        <f t="shared" ref="AG33" si="33">DATE(YEAR(AF33),MONTH(AF33)+1,DAY(1))</f>
        <v>45139</v>
      </c>
      <c r="AH33" s="433">
        <f t="shared" ref="AH33" si="34">DATE(YEAR(AG33),MONTH(AG33)+1,DAY(1))</f>
        <v>45170</v>
      </c>
      <c r="AI33" s="433">
        <f t="shared" ref="AI33" si="35">DATE(YEAR(AH33),MONTH(AH33)+1,DAY(1))</f>
        <v>45200</v>
      </c>
      <c r="AJ33" s="433">
        <f t="shared" ref="AJ33" si="36">DATE(YEAR(AI33),MONTH(AI33)+1,DAY(1))</f>
        <v>45231</v>
      </c>
      <c r="AK33" s="433">
        <f t="shared" ref="AK33" si="37">DATE(YEAR(AJ33),MONTH(AJ33)+1,DAY(1))</f>
        <v>45261</v>
      </c>
      <c r="AL33" s="433">
        <f t="shared" ref="AL33" si="38">DATE(YEAR(AK33),MONTH(AK33)+1,DAY(1))</f>
        <v>45292</v>
      </c>
      <c r="AM33" s="433">
        <f t="shared" ref="AM33" si="39">DATE(YEAR(AL33),MONTH(AL33)+1,DAY(1))</f>
        <v>45323</v>
      </c>
      <c r="AN33" s="433">
        <f t="shared" ref="AN33" si="40">DATE(YEAR(AM33),MONTH(AM33)+1,DAY(1))</f>
        <v>45352</v>
      </c>
      <c r="AO33" s="433">
        <f t="shared" ref="AO33" si="41">DATE(YEAR(AN33),MONTH(AN33)+1,DAY(1))</f>
        <v>45383</v>
      </c>
      <c r="AP33" s="433">
        <f t="shared" ref="AP33" si="42">DATE(YEAR(AO33),MONTH(AO33)+1,DAY(1))</f>
        <v>45413</v>
      </c>
      <c r="AQ33" s="433">
        <f t="shared" ref="AQ33" si="43">DATE(YEAR(AP33),MONTH(AP33)+1,DAY(1))</f>
        <v>45444</v>
      </c>
      <c r="AR33" s="433">
        <f t="shared" ref="AR33" si="44">DATE(YEAR(AQ33),MONTH(AQ33)+1,DAY(1))</f>
        <v>45474</v>
      </c>
      <c r="AS33" s="433">
        <f t="shared" ref="AS33" si="45">DATE(YEAR(AR33),MONTH(AR33)+1,DAY(1))</f>
        <v>45505</v>
      </c>
      <c r="AT33" s="433">
        <f t="shared" ref="AT33" si="46">DATE(YEAR(AS33),MONTH(AS33)+1,DAY(1))</f>
        <v>45536</v>
      </c>
      <c r="AU33" s="433">
        <f t="shared" ref="AU33" si="47">DATE(YEAR(AT33),MONTH(AT33)+1,DAY(1))</f>
        <v>45566</v>
      </c>
      <c r="AV33" s="433">
        <f t="shared" ref="AV33" si="48">DATE(YEAR(AU33),MONTH(AU33)+1,DAY(1))</f>
        <v>45597</v>
      </c>
      <c r="AW33" s="433">
        <f t="shared" ref="AW33" si="49">DATE(YEAR(AV33),MONTH(AV33)+1,DAY(1))</f>
        <v>45627</v>
      </c>
      <c r="AX33" s="433">
        <f t="shared" ref="AX33" si="50">DATE(YEAR(AW33),MONTH(AW33)+1,DAY(1))</f>
        <v>45658</v>
      </c>
      <c r="AY33" s="433">
        <f t="shared" ref="AY33" si="51">DATE(YEAR(AX33),MONTH(AX33)+1,DAY(1))</f>
        <v>45689</v>
      </c>
      <c r="AZ33" s="433">
        <f t="shared" ref="AZ33" si="52">DATE(YEAR(AY33),MONTH(AY33)+1,DAY(1))</f>
        <v>45717</v>
      </c>
      <c r="BA33" s="433">
        <f t="shared" ref="BA33" si="53">DATE(YEAR(AZ33),MONTH(AZ33)+1,DAY(1))</f>
        <v>45748</v>
      </c>
      <c r="BB33" s="433">
        <f t="shared" ref="BB33" si="54">DATE(YEAR(BA33),MONTH(BA33)+1,DAY(1))</f>
        <v>45778</v>
      </c>
      <c r="BC33" s="433">
        <f t="shared" ref="BC33" si="55">DATE(YEAR(BB33),MONTH(BB33)+1,DAY(1))</f>
        <v>45809</v>
      </c>
      <c r="BD33" s="433">
        <f t="shared" ref="BD33" si="56">DATE(YEAR(BC33),MONTH(BC33)+1,DAY(1))</f>
        <v>45839</v>
      </c>
      <c r="BE33" s="433">
        <f t="shared" ref="BE33" si="57">DATE(YEAR(BD33),MONTH(BD33)+1,DAY(1))</f>
        <v>45870</v>
      </c>
      <c r="BF33" s="433">
        <f t="shared" ref="BF33" si="58">DATE(YEAR(BE33),MONTH(BE33)+1,DAY(1))</f>
        <v>45901</v>
      </c>
      <c r="BG33" s="433">
        <f t="shared" ref="BG33" si="59">DATE(YEAR(BF33),MONTH(BF33)+1,DAY(1))</f>
        <v>45931</v>
      </c>
      <c r="BH33" s="433">
        <f t="shared" ref="BH33" si="60">DATE(YEAR(BG33),MONTH(BG33)+1,DAY(1))</f>
        <v>45962</v>
      </c>
      <c r="BI33" s="433">
        <f t="shared" ref="BI33" si="61">DATE(YEAR(BH33),MONTH(BH33)+1,DAY(1))</f>
        <v>45992</v>
      </c>
      <c r="BJ33" s="433">
        <f t="shared" ref="BJ33" si="62">DATE(YEAR(BI33),MONTH(BI33)+1,DAY(1))</f>
        <v>46023</v>
      </c>
      <c r="BK33" s="433">
        <f t="shared" ref="BK33" si="63">DATE(YEAR(BJ33),MONTH(BJ33)+1,DAY(1))</f>
        <v>46054</v>
      </c>
      <c r="BL33" s="433">
        <f t="shared" ref="BL33" si="64">DATE(YEAR(BK33),MONTH(BK33)+1,DAY(1))</f>
        <v>46082</v>
      </c>
      <c r="BM33" s="433">
        <f t="shared" ref="BM33" si="65">DATE(YEAR(BL33),MONTH(BL33)+1,DAY(1))</f>
        <v>46113</v>
      </c>
      <c r="BN33" s="433">
        <f t="shared" ref="BN33" si="66">DATE(YEAR(BM33),MONTH(BM33)+1,DAY(1))</f>
        <v>46143</v>
      </c>
      <c r="BO33" s="433">
        <f t="shared" ref="BO33" si="67">DATE(YEAR(BN33),MONTH(BN33)+1,DAY(1))</f>
        <v>46174</v>
      </c>
      <c r="BP33" s="433">
        <f t="shared" ref="BP33" si="68">DATE(YEAR(BO33),MONTH(BO33)+1,DAY(1))</f>
        <v>46204</v>
      </c>
      <c r="BQ33" s="433">
        <f t="shared" ref="BQ33" si="69">DATE(YEAR(BP33),MONTH(BP33)+1,DAY(1))</f>
        <v>46235</v>
      </c>
      <c r="BR33" s="433">
        <f t="shared" ref="BR33" si="70">DATE(YEAR(BQ33),MONTH(BQ33)+1,DAY(1))</f>
        <v>46266</v>
      </c>
      <c r="BS33" s="433">
        <f t="shared" ref="BS33" si="71">DATE(YEAR(BR33),MONTH(BR33)+1,DAY(1))</f>
        <v>46296</v>
      </c>
      <c r="BT33" s="433">
        <f t="shared" ref="BT33" si="72">DATE(YEAR(BS33),MONTH(BS33)+1,DAY(1))</f>
        <v>46327</v>
      </c>
      <c r="BU33" s="433">
        <f t="shared" ref="BU33" si="73">DATE(YEAR(BT33),MONTH(BT33)+1,DAY(1))</f>
        <v>46357</v>
      </c>
      <c r="BV33" s="433">
        <f t="shared" ref="BV33" si="74">DATE(YEAR(BU33),MONTH(BU33)+1,DAY(1))</f>
        <v>46388</v>
      </c>
      <c r="BW33" s="433">
        <f t="shared" ref="BW33" si="75">DATE(YEAR(BV33),MONTH(BV33)+1,DAY(1))</f>
        <v>46419</v>
      </c>
      <c r="BX33" s="433">
        <f t="shared" ref="BX33" si="76">DATE(YEAR(BW33),MONTH(BW33)+1,DAY(1))</f>
        <v>46447</v>
      </c>
      <c r="BY33" s="433">
        <f t="shared" ref="BY33" si="77">DATE(YEAR(BX33),MONTH(BX33)+1,DAY(1))</f>
        <v>46478</v>
      </c>
      <c r="BZ33" s="433">
        <f t="shared" ref="BZ33" si="78">DATE(YEAR(BY33),MONTH(BY33)+1,DAY(1))</f>
        <v>46508</v>
      </c>
      <c r="CA33" s="433">
        <f t="shared" ref="CA33" si="79">DATE(YEAR(BZ33),MONTH(BZ33)+1,DAY(1))</f>
        <v>46539</v>
      </c>
      <c r="CB33" s="433">
        <f t="shared" ref="CB33" si="80">DATE(YEAR(CA33),MONTH(CA33)+1,DAY(1))</f>
        <v>46569</v>
      </c>
      <c r="CC33" s="433">
        <f t="shared" ref="CC33" si="81">DATE(YEAR(CB33),MONTH(CB33)+1,DAY(1))</f>
        <v>46600</v>
      </c>
      <c r="CD33" s="433">
        <f t="shared" ref="CD33" si="82">DATE(YEAR(CC33),MONTH(CC33)+1,DAY(1))</f>
        <v>46631</v>
      </c>
      <c r="CE33" s="433">
        <f t="shared" ref="CE33" si="83">DATE(YEAR(CD33),MONTH(CD33)+1,DAY(1))</f>
        <v>46661</v>
      </c>
      <c r="CF33" s="433">
        <f t="shared" ref="CF33" si="84">DATE(YEAR(CE33),MONTH(CE33)+1,DAY(1))</f>
        <v>46692</v>
      </c>
      <c r="CG33" s="433">
        <f t="shared" ref="CG33" si="85">DATE(YEAR(CF33),MONTH(CF33)+1,DAY(1))</f>
        <v>46722</v>
      </c>
      <c r="CH33" s="433">
        <f t="shared" ref="CH33" si="86">DATE(YEAR(CG33),MONTH(CG33)+1,DAY(1))</f>
        <v>46753</v>
      </c>
      <c r="CI33" s="433">
        <f t="shared" ref="CI33" si="87">DATE(YEAR(CH33),MONTH(CH33)+1,DAY(1))</f>
        <v>46784</v>
      </c>
      <c r="CJ33" s="433">
        <f t="shared" ref="CJ33" si="88">DATE(YEAR(CI33),MONTH(CI33)+1,DAY(1))</f>
        <v>46813</v>
      </c>
      <c r="CK33" s="433">
        <f t="shared" ref="CK33" si="89">DATE(YEAR(CJ33),MONTH(CJ33)+1,DAY(1))</f>
        <v>46844</v>
      </c>
      <c r="CL33" s="433">
        <f t="shared" ref="CL33" si="90">DATE(YEAR(CK33),MONTH(CK33)+1,DAY(1))</f>
        <v>46874</v>
      </c>
      <c r="CM33" s="433">
        <f t="shared" ref="CM33" si="91">DATE(YEAR(CL33),MONTH(CL33)+1,DAY(1))</f>
        <v>46905</v>
      </c>
      <c r="CN33" s="433">
        <f t="shared" ref="CN33" si="92">DATE(YEAR(CM33),MONTH(CM33)+1,DAY(1))</f>
        <v>46935</v>
      </c>
      <c r="CO33" s="433">
        <f t="shared" ref="CO33" si="93">DATE(YEAR(CN33),MONTH(CN33)+1,DAY(1))</f>
        <v>46966</v>
      </c>
      <c r="CP33" s="433">
        <f t="shared" ref="CP33" si="94">DATE(YEAR(CO33),MONTH(CO33)+1,DAY(1))</f>
        <v>46997</v>
      </c>
      <c r="CQ33" s="433">
        <f t="shared" ref="CQ33" si="95">DATE(YEAR(CP33),MONTH(CP33)+1,DAY(1))</f>
        <v>47027</v>
      </c>
      <c r="CR33" s="433">
        <f t="shared" ref="CR33" si="96">DATE(YEAR(CQ33),MONTH(CQ33)+1,DAY(1))</f>
        <v>47058</v>
      </c>
      <c r="CS33" s="433">
        <f t="shared" ref="CS33" si="97">DATE(YEAR(CR33),MONTH(CR33)+1,DAY(1))</f>
        <v>47088</v>
      </c>
      <c r="CT33" s="433">
        <f t="shared" ref="CT33" si="98">DATE(YEAR(CS33),MONTH(CS33)+1,DAY(1))</f>
        <v>47119</v>
      </c>
      <c r="CU33" s="433">
        <f t="shared" ref="CU33" si="99">DATE(YEAR(CT33),MONTH(CT33)+1,DAY(1))</f>
        <v>47150</v>
      </c>
      <c r="CV33" s="433">
        <f t="shared" ref="CV33" si="100">DATE(YEAR(CU33),MONTH(CU33)+1,DAY(1))</f>
        <v>47178</v>
      </c>
      <c r="CW33" s="433">
        <f t="shared" ref="CW33" si="101">DATE(YEAR(CV33),MONTH(CV33)+1,DAY(1))</f>
        <v>47209</v>
      </c>
      <c r="CX33" s="433">
        <f t="shared" ref="CX33" si="102">DATE(YEAR(CW33),MONTH(CW33)+1,DAY(1))</f>
        <v>47239</v>
      </c>
      <c r="CY33" s="433">
        <f t="shared" ref="CY33" si="103">DATE(YEAR(CX33),MONTH(CX33)+1,DAY(1))</f>
        <v>47270</v>
      </c>
      <c r="CZ33" s="433">
        <f t="shared" ref="CZ33" si="104">DATE(YEAR(CY33),MONTH(CY33)+1,DAY(1))</f>
        <v>47300</v>
      </c>
      <c r="DA33" s="433">
        <f t="shared" ref="DA33" si="105">DATE(YEAR(CZ33),MONTH(CZ33)+1,DAY(1))</f>
        <v>47331</v>
      </c>
      <c r="DB33" s="433">
        <f t="shared" ref="DB33" si="106">DATE(YEAR(DA33),MONTH(DA33)+1,DAY(1))</f>
        <v>47362</v>
      </c>
      <c r="DC33" s="433">
        <f t="shared" ref="DC33" si="107">DATE(YEAR(DB33),MONTH(DB33)+1,DAY(1))</f>
        <v>47392</v>
      </c>
      <c r="DD33" s="433">
        <f t="shared" ref="DD33" si="108">DATE(YEAR(DC33),MONTH(DC33)+1,DAY(1))</f>
        <v>47423</v>
      </c>
      <c r="DE33" s="433">
        <f t="shared" ref="DE33" si="109">DATE(YEAR(DD33),MONTH(DD33)+1,DAY(1))</f>
        <v>47453</v>
      </c>
      <c r="DF33" s="433">
        <f t="shared" ref="DF33" si="110">DATE(YEAR(DE33),MONTH(DE33)+1,DAY(1))</f>
        <v>47484</v>
      </c>
      <c r="DG33" s="433">
        <f t="shared" ref="DG33" si="111">DATE(YEAR(DF33),MONTH(DF33)+1,DAY(1))</f>
        <v>47515</v>
      </c>
      <c r="DH33" s="433">
        <f t="shared" ref="DH33" si="112">DATE(YEAR(DG33),MONTH(DG33)+1,DAY(1))</f>
        <v>47543</v>
      </c>
      <c r="DI33" s="433">
        <f t="shared" ref="DI33" si="113">DATE(YEAR(DH33),MONTH(DH33)+1,DAY(1))</f>
        <v>47574</v>
      </c>
      <c r="DJ33" s="433">
        <f t="shared" ref="DJ33" si="114">DATE(YEAR(DI33),MONTH(DI33)+1,DAY(1))</f>
        <v>47604</v>
      </c>
      <c r="DK33" s="433">
        <f t="shared" ref="DK33" si="115">DATE(YEAR(DJ33),MONTH(DJ33)+1,DAY(1))</f>
        <v>47635</v>
      </c>
      <c r="DL33" s="433">
        <f t="shared" ref="DL33" si="116">DATE(YEAR(DK33),MONTH(DK33)+1,DAY(1))</f>
        <v>47665</v>
      </c>
      <c r="DM33" s="433">
        <f t="shared" ref="DM33" si="117">DATE(YEAR(DL33),MONTH(DL33)+1,DAY(1))</f>
        <v>47696</v>
      </c>
      <c r="DN33" s="433">
        <f t="shared" ref="DN33" si="118">DATE(YEAR(DM33),MONTH(DM33)+1,DAY(1))</f>
        <v>47727</v>
      </c>
      <c r="DO33" s="433">
        <f t="shared" ref="DO33" si="119">DATE(YEAR(DN33),MONTH(DN33)+1,DAY(1))</f>
        <v>47757</v>
      </c>
      <c r="DP33" s="433">
        <f t="shared" ref="DP33" si="120">DATE(YEAR(DO33),MONTH(DO33)+1,DAY(1))</f>
        <v>47788</v>
      </c>
      <c r="DQ33" s="434">
        <f t="shared" ref="DQ33" si="121">DATE(YEAR(DP33),MONTH(DP33)+1,DAY(1))</f>
        <v>47818</v>
      </c>
    </row>
    <row r="34" spans="1:121" s="3" customFormat="1" x14ac:dyDescent="0.2">
      <c r="A34" s="435" t="s">
        <v>95</v>
      </c>
      <c r="B34" s="196">
        <v>1</v>
      </c>
      <c r="C34" s="196">
        <v>2</v>
      </c>
      <c r="D34" s="196">
        <v>3</v>
      </c>
      <c r="E34" s="196">
        <v>4</v>
      </c>
      <c r="F34" s="196">
        <v>5</v>
      </c>
      <c r="G34" s="196">
        <v>6</v>
      </c>
      <c r="H34" s="196">
        <v>7</v>
      </c>
      <c r="I34" s="196">
        <v>8</v>
      </c>
      <c r="J34" s="196">
        <v>9</v>
      </c>
      <c r="K34" s="196">
        <v>10</v>
      </c>
      <c r="L34" s="196">
        <v>11</v>
      </c>
      <c r="M34" s="196">
        <v>12</v>
      </c>
      <c r="N34" s="196">
        <v>13</v>
      </c>
      <c r="O34" s="196">
        <v>14</v>
      </c>
      <c r="P34" s="196">
        <v>15</v>
      </c>
      <c r="Q34" s="196">
        <v>16</v>
      </c>
      <c r="R34" s="196">
        <v>17</v>
      </c>
      <c r="S34" s="196">
        <v>18</v>
      </c>
      <c r="T34" s="196">
        <v>19</v>
      </c>
      <c r="U34" s="196">
        <v>20</v>
      </c>
      <c r="V34" s="196">
        <v>21</v>
      </c>
      <c r="W34" s="196">
        <v>22</v>
      </c>
      <c r="X34" s="196">
        <v>23</v>
      </c>
      <c r="Y34" s="196">
        <v>24</v>
      </c>
      <c r="Z34" s="196">
        <v>25</v>
      </c>
      <c r="AA34" s="196">
        <v>26</v>
      </c>
      <c r="AB34" s="196">
        <v>27</v>
      </c>
      <c r="AC34" s="196">
        <v>28</v>
      </c>
      <c r="AD34" s="196">
        <v>29</v>
      </c>
      <c r="AE34" s="196">
        <v>30</v>
      </c>
      <c r="AF34" s="196">
        <v>31</v>
      </c>
      <c r="AG34" s="196">
        <v>32</v>
      </c>
      <c r="AH34" s="196">
        <v>33</v>
      </c>
      <c r="AI34" s="196">
        <v>34</v>
      </c>
      <c r="AJ34" s="196">
        <v>35</v>
      </c>
      <c r="AK34" s="196">
        <v>36</v>
      </c>
      <c r="AL34" s="196">
        <v>37</v>
      </c>
      <c r="AM34" s="196">
        <v>38</v>
      </c>
      <c r="AN34" s="196">
        <v>39</v>
      </c>
      <c r="AO34" s="196">
        <v>40</v>
      </c>
      <c r="AP34" s="196">
        <v>41</v>
      </c>
      <c r="AQ34" s="196">
        <v>42</v>
      </c>
      <c r="AR34" s="196">
        <v>43</v>
      </c>
      <c r="AS34" s="196">
        <v>44</v>
      </c>
      <c r="AT34" s="196">
        <v>45</v>
      </c>
      <c r="AU34" s="196">
        <v>46</v>
      </c>
      <c r="AV34" s="196">
        <v>47</v>
      </c>
      <c r="AW34" s="196">
        <v>48</v>
      </c>
      <c r="AX34" s="196">
        <v>49</v>
      </c>
      <c r="AY34" s="196">
        <v>50</v>
      </c>
      <c r="AZ34" s="196">
        <v>51</v>
      </c>
      <c r="BA34" s="196">
        <v>52</v>
      </c>
      <c r="BB34" s="196">
        <v>53</v>
      </c>
      <c r="BC34" s="196">
        <v>54</v>
      </c>
      <c r="BD34" s="196">
        <v>55</v>
      </c>
      <c r="BE34" s="196">
        <v>56</v>
      </c>
      <c r="BF34" s="196">
        <v>57</v>
      </c>
      <c r="BG34" s="196">
        <v>58</v>
      </c>
      <c r="BH34" s="196">
        <v>59</v>
      </c>
      <c r="BI34" s="196">
        <v>60</v>
      </c>
      <c r="BJ34" s="196">
        <v>61</v>
      </c>
      <c r="BK34" s="196">
        <v>62</v>
      </c>
      <c r="BL34" s="196">
        <v>63</v>
      </c>
      <c r="BM34" s="196">
        <v>64</v>
      </c>
      <c r="BN34" s="196">
        <v>65</v>
      </c>
      <c r="BO34" s="196">
        <v>66</v>
      </c>
      <c r="BP34" s="196">
        <v>67</v>
      </c>
      <c r="BQ34" s="196">
        <v>68</v>
      </c>
      <c r="BR34" s="196">
        <v>69</v>
      </c>
      <c r="BS34" s="196">
        <v>70</v>
      </c>
      <c r="BT34" s="196">
        <v>71</v>
      </c>
      <c r="BU34" s="196">
        <v>72</v>
      </c>
      <c r="BV34" s="196">
        <v>73</v>
      </c>
      <c r="BW34" s="196">
        <v>74</v>
      </c>
      <c r="BX34" s="196">
        <v>75</v>
      </c>
      <c r="BY34" s="196">
        <v>76</v>
      </c>
      <c r="BZ34" s="196">
        <v>77</v>
      </c>
      <c r="CA34" s="196">
        <v>78</v>
      </c>
      <c r="CB34" s="196">
        <v>79</v>
      </c>
      <c r="CC34" s="196">
        <v>80</v>
      </c>
      <c r="CD34" s="196">
        <v>81</v>
      </c>
      <c r="CE34" s="196">
        <v>82</v>
      </c>
      <c r="CF34" s="196">
        <v>83</v>
      </c>
      <c r="CG34" s="196">
        <v>84</v>
      </c>
      <c r="CH34" s="196">
        <v>85</v>
      </c>
      <c r="CI34" s="196">
        <v>86</v>
      </c>
      <c r="CJ34" s="196">
        <v>87</v>
      </c>
      <c r="CK34" s="196">
        <v>88</v>
      </c>
      <c r="CL34" s="196">
        <v>89</v>
      </c>
      <c r="CM34" s="196">
        <v>90</v>
      </c>
      <c r="CN34" s="196">
        <v>91</v>
      </c>
      <c r="CO34" s="196">
        <v>92</v>
      </c>
      <c r="CP34" s="196">
        <v>93</v>
      </c>
      <c r="CQ34" s="196">
        <v>94</v>
      </c>
      <c r="CR34" s="196">
        <v>95</v>
      </c>
      <c r="CS34" s="196">
        <v>96</v>
      </c>
      <c r="CT34" s="196">
        <v>97</v>
      </c>
      <c r="CU34" s="196">
        <v>98</v>
      </c>
      <c r="CV34" s="196">
        <v>99</v>
      </c>
      <c r="CW34" s="196">
        <v>100</v>
      </c>
      <c r="CX34" s="196">
        <v>101</v>
      </c>
      <c r="CY34" s="196">
        <v>102</v>
      </c>
      <c r="CZ34" s="196">
        <v>103</v>
      </c>
      <c r="DA34" s="196">
        <v>104</v>
      </c>
      <c r="DB34" s="196">
        <v>105</v>
      </c>
      <c r="DC34" s="196">
        <v>106</v>
      </c>
      <c r="DD34" s="196">
        <v>107</v>
      </c>
      <c r="DE34" s="196">
        <v>108</v>
      </c>
      <c r="DF34" s="196">
        <v>109</v>
      </c>
      <c r="DG34" s="196">
        <v>110</v>
      </c>
      <c r="DH34" s="196">
        <v>111</v>
      </c>
      <c r="DI34" s="196">
        <v>112</v>
      </c>
      <c r="DJ34" s="196">
        <v>113</v>
      </c>
      <c r="DK34" s="196">
        <v>114</v>
      </c>
      <c r="DL34" s="196">
        <v>115</v>
      </c>
      <c r="DM34" s="196">
        <v>116</v>
      </c>
      <c r="DN34" s="196">
        <v>117</v>
      </c>
      <c r="DO34" s="196">
        <v>118</v>
      </c>
      <c r="DP34" s="196">
        <v>119</v>
      </c>
      <c r="DQ34" s="436">
        <v>120</v>
      </c>
    </row>
    <row r="35" spans="1:121" s="3" customFormat="1" x14ac:dyDescent="0.2">
      <c r="A35" s="437" t="str">
        <f>"Price per " &amp;$B$4</f>
        <v>Price per Unit 1</v>
      </c>
      <c r="B35" s="192">
        <f>SUM(B36:B38)</f>
        <v>0.2126072167613208</v>
      </c>
      <c r="C35" s="192">
        <f>SUM(C36:C38)</f>
        <v>0.21288975980206015</v>
      </c>
      <c r="D35" s="192">
        <f t="shared" ref="D35:R35" si="122">SUM(D36:D38)</f>
        <v>0.21304383192186221</v>
      </c>
      <c r="E35" s="192">
        <f t="shared" si="122"/>
        <v>0.21319804046849206</v>
      </c>
      <c r="F35" s="192">
        <f t="shared" si="122"/>
        <v>0.21335238557308292</v>
      </c>
      <c r="G35" s="192">
        <f t="shared" si="122"/>
        <v>0.21350686736689761</v>
      </c>
      <c r="H35" s="192">
        <f t="shared" si="122"/>
        <v>0.21366148598132861</v>
      </c>
      <c r="I35" s="192">
        <f t="shared" si="122"/>
        <v>0.21381624154789819</v>
      </c>
      <c r="J35" s="192">
        <f t="shared" si="122"/>
        <v>0.21397113419825847</v>
      </c>
      <c r="K35" s="192">
        <f t="shared" si="122"/>
        <v>0.2141261640641918</v>
      </c>
      <c r="L35" s="192">
        <f t="shared" si="122"/>
        <v>0.21428133127761051</v>
      </c>
      <c r="M35" s="192">
        <f t="shared" si="122"/>
        <v>0.21443663597055751</v>
      </c>
      <c r="N35" s="192">
        <f t="shared" si="122"/>
        <v>0.21459207827520596</v>
      </c>
      <c r="O35" s="192">
        <f t="shared" si="122"/>
        <v>0.21474765832385961</v>
      </c>
      <c r="P35" s="192">
        <f t="shared" si="122"/>
        <v>0.21490337624895312</v>
      </c>
      <c r="Q35" s="192">
        <f t="shared" si="122"/>
        <v>0.21505923218305167</v>
      </c>
      <c r="R35" s="192">
        <f t="shared" si="122"/>
        <v>0.21521522625885167</v>
      </c>
      <c r="S35" s="192">
        <f t="shared" ref="S35" si="123">SUM(S36:S38)</f>
        <v>0.21537135860918061</v>
      </c>
      <c r="T35" s="192">
        <f t="shared" ref="T35" si="124">SUM(T36:T38)</f>
        <v>0.21552762936699704</v>
      </c>
      <c r="U35" s="192">
        <f t="shared" ref="U35" si="125">SUM(U36:U38)</f>
        <v>0.2156840386653911</v>
      </c>
      <c r="V35" s="192">
        <f t="shared" ref="V35" si="126">SUM(V36:V38)</f>
        <v>0.21584058663758421</v>
      </c>
      <c r="W35" s="192">
        <f t="shared" ref="W35" si="127">SUM(W36:W38)</f>
        <v>0.21599727341692959</v>
      </c>
      <c r="X35" s="192">
        <f t="shared" ref="X35" si="128">SUM(X36:X38)</f>
        <v>0.21615409913691214</v>
      </c>
      <c r="Y35" s="192">
        <f t="shared" ref="Y35" si="129">SUM(Y36:Y38)</f>
        <v>0.21629838050867001</v>
      </c>
      <c r="Z35" s="192">
        <f t="shared" ref="Z35" si="130">SUM(Z36:Z38)</f>
        <v>0.21644279538089053</v>
      </c>
      <c r="AA35" s="192">
        <f t="shared" ref="AA35" si="131">SUM(AA36:AA38)</f>
        <v>0.21658734388545703</v>
      </c>
      <c r="AB35" s="192">
        <f t="shared" ref="AB35" si="132">SUM(AB36:AB38)</f>
        <v>0.21673202615438442</v>
      </c>
      <c r="AC35" s="192">
        <f t="shared" ref="AC35" si="133">SUM(AC36:AC38)</f>
        <v>0.21687684231981952</v>
      </c>
      <c r="AD35" s="192">
        <f t="shared" ref="AD35" si="134">SUM(AD36:AD38)</f>
        <v>0.217021792514041</v>
      </c>
      <c r="AE35" s="192">
        <f t="shared" ref="AE35" si="135">SUM(AE36:AE38)</f>
        <v>0.2171668768694594</v>
      </c>
      <c r="AF35" s="192">
        <f t="shared" ref="AF35" si="136">SUM(AF36:AF38)</f>
        <v>0.21731209551861774</v>
      </c>
      <c r="AG35" s="192">
        <f t="shared" ref="AG35:AH35" si="137">SUM(AG36:AG38)</f>
        <v>0.21745744859419103</v>
      </c>
      <c r="AH35" s="192">
        <f t="shared" si="137"/>
        <v>0.21760293622898691</v>
      </c>
      <c r="AI35" s="192">
        <f t="shared" ref="AI35" si="138">SUM(AI36:AI38)</f>
        <v>0.21774855855594549</v>
      </c>
      <c r="AJ35" s="192">
        <f t="shared" ref="AJ35" si="139">SUM(AJ36:AJ38)</f>
        <v>0.21789431570813966</v>
      </c>
      <c r="AK35" s="192">
        <f t="shared" ref="AK35" si="140">SUM(AK36:AK38)</f>
        <v>0.21804020781877512</v>
      </c>
      <c r="AL35" s="192">
        <f t="shared" ref="AL35" si="141">SUM(AL36:AL38)</f>
        <v>0.21818623502119039</v>
      </c>
      <c r="AM35" s="192">
        <f t="shared" ref="AM35" si="142">SUM(AM36:AM38)</f>
        <v>0.2183323974488573</v>
      </c>
      <c r="AN35" s="192">
        <f t="shared" ref="AN35" si="143">SUM(AN36:AN38)</f>
        <v>0.21847869523538077</v>
      </c>
      <c r="AO35" s="192">
        <f t="shared" ref="AO35" si="144">SUM(AO36:AO38)</f>
        <v>0.21862512851449908</v>
      </c>
      <c r="AP35" s="192">
        <f t="shared" ref="AP35" si="145">SUM(AP36:AP38)</f>
        <v>0.21877169742008412</v>
      </c>
      <c r="AQ35" s="192">
        <f t="shared" ref="AQ35" si="146">SUM(AQ36:AQ38)</f>
        <v>0.21891840208614133</v>
      </c>
      <c r="AR35" s="192">
        <f t="shared" ref="AR35" si="147">SUM(AR36:AR38)</f>
        <v>0.21906524264680988</v>
      </c>
      <c r="AS35" s="192">
        <f t="shared" ref="AS35" si="148">SUM(AS36:AS38)</f>
        <v>0.21921221923636286</v>
      </c>
      <c r="AT35" s="192">
        <f t="shared" ref="AT35" si="149">SUM(AT36:AT38)</f>
        <v>0.21935933198920748</v>
      </c>
      <c r="AU35" s="192">
        <f t="shared" ref="AU35" si="150">SUM(AU36:AU38)</f>
        <v>0.21950658103988491</v>
      </c>
      <c r="AV35" s="192">
        <f t="shared" ref="AV35" si="151">SUM(AV36:AV38)</f>
        <v>0.2196539665230709</v>
      </c>
      <c r="AW35" s="192">
        <f t="shared" ref="AW35:AX35" si="152">SUM(AW36:AW38)</f>
        <v>0.21980148857357532</v>
      </c>
      <c r="AX35" s="192">
        <f t="shared" si="152"/>
        <v>0.21994914732634291</v>
      </c>
      <c r="AY35" s="192">
        <f t="shared" ref="AY35" si="153">SUM(AY36:AY38)</f>
        <v>0.22009694291645288</v>
      </c>
      <c r="AZ35" s="192">
        <f t="shared" ref="AZ35" si="154">SUM(AZ36:AZ38)</f>
        <v>0.22024487547911936</v>
      </c>
      <c r="BA35" s="192">
        <f t="shared" ref="BA35" si="155">SUM(BA36:BA38)</f>
        <v>0.22039294514969146</v>
      </c>
      <c r="BB35" s="192">
        <f t="shared" ref="BB35" si="156">SUM(BB36:BB38)</f>
        <v>0.22054115206365343</v>
      </c>
      <c r="BC35" s="192">
        <f t="shared" ref="BC35" si="157">SUM(BC36:BC38)</f>
        <v>0.22068949635662463</v>
      </c>
      <c r="BD35" s="192">
        <f t="shared" ref="BD35" si="158">SUM(BD36:BD38)</f>
        <v>0.22083797816435999</v>
      </c>
      <c r="BE35" s="192">
        <f t="shared" ref="BE35" si="159">SUM(BE36:BE38)</f>
        <v>0.2209865976227498</v>
      </c>
      <c r="BF35" s="192">
        <f t="shared" ref="BF35" si="160">SUM(BF36:BF38)</f>
        <v>0.22113535486782002</v>
      </c>
      <c r="BG35" s="192">
        <f t="shared" ref="BG35" si="161">SUM(BG36:BG38)</f>
        <v>0.22128425003573243</v>
      </c>
      <c r="BH35" s="192">
        <f t="shared" ref="BH35" si="162">SUM(BH36:BH38)</f>
        <v>0.22143328326278472</v>
      </c>
      <c r="BI35" s="192">
        <f t="shared" ref="BI35" si="163">SUM(BI36:BI38)</f>
        <v>0.22158245468541055</v>
      </c>
      <c r="BJ35" s="192">
        <f t="shared" ref="BJ35" si="164">SUM(BJ36:BJ38)</f>
        <v>0.22173176444017995</v>
      </c>
      <c r="BK35" s="192">
        <f t="shared" ref="BK35" si="165">SUM(BK36:BK38)</f>
        <v>0.22188121266379909</v>
      </c>
      <c r="BL35" s="192">
        <f t="shared" ref="BL35" si="166">SUM(BL36:BL38)</f>
        <v>0.22203079949311078</v>
      </c>
      <c r="BM35" s="192">
        <f t="shared" ref="BM35:BN35" si="167">SUM(BM36:BM38)</f>
        <v>0.22218052506509425</v>
      </c>
      <c r="BN35" s="192">
        <f t="shared" si="167"/>
        <v>0.22233038951686562</v>
      </c>
      <c r="BO35" s="192">
        <f t="shared" ref="BO35" si="168">SUM(BO36:BO38)</f>
        <v>0.22248039298567773</v>
      </c>
      <c r="BP35" s="192">
        <f t="shared" ref="BP35" si="169">SUM(BP36:BP38)</f>
        <v>0.22263053560892054</v>
      </c>
      <c r="BQ35" s="192">
        <f t="shared" ref="BQ35" si="170">SUM(BQ36:BQ38)</f>
        <v>0.22278081752412116</v>
      </c>
      <c r="BR35" s="192">
        <f t="shared" ref="BR35" si="171">SUM(BR36:BR38)</f>
        <v>0.22293123886894392</v>
      </c>
      <c r="BS35" s="192">
        <f t="shared" ref="BS35" si="172">SUM(BS36:BS38)</f>
        <v>0.22308179978119058</v>
      </c>
      <c r="BT35" s="192">
        <f t="shared" ref="BT35" si="173">SUM(BT36:BT38)</f>
        <v>0.22323250039880049</v>
      </c>
      <c r="BU35" s="192">
        <f t="shared" ref="BU35" si="174">SUM(BU36:BU38)</f>
        <v>0.22338334085985073</v>
      </c>
      <c r="BV35" s="192">
        <f t="shared" ref="BV35" si="175">SUM(BV36:BV38)</f>
        <v>0.2235343213025561</v>
      </c>
      <c r="BW35" s="192">
        <f t="shared" ref="BW35" si="176">SUM(BW36:BW38)</f>
        <v>0.22368544186526942</v>
      </c>
      <c r="BX35" s="192">
        <f t="shared" ref="BX35" si="177">SUM(BX36:BX38)</f>
        <v>0.2238367026864817</v>
      </c>
      <c r="BY35" s="192">
        <f t="shared" ref="BY35" si="178">SUM(BY36:BY38)</f>
        <v>0.22398810390482204</v>
      </c>
      <c r="BZ35" s="192">
        <f t="shared" ref="BZ35" si="179">SUM(BZ36:BZ38)</f>
        <v>0.22413964565905811</v>
      </c>
      <c r="CA35" s="192">
        <f t="shared" ref="CA35" si="180">SUM(CA36:CA38)</f>
        <v>0.22429132808809599</v>
      </c>
      <c r="CB35" s="192">
        <f t="shared" ref="CB35" si="181">SUM(CB36:CB38)</f>
        <v>0.22444315133098036</v>
      </c>
      <c r="CC35" s="192">
        <f t="shared" ref="CC35:CD35" si="182">SUM(CC36:CC38)</f>
        <v>0.22459511552689487</v>
      </c>
      <c r="CD35" s="192">
        <f t="shared" si="182"/>
        <v>0.22474722081516191</v>
      </c>
      <c r="CE35" s="192">
        <f t="shared" ref="CE35" si="183">SUM(CE36:CE38)</f>
        <v>0.22489946733524321</v>
      </c>
      <c r="CF35" s="192">
        <f t="shared" ref="CF35" si="184">SUM(CF36:CF38)</f>
        <v>0.22505185522673943</v>
      </c>
      <c r="CG35" s="192">
        <f t="shared" ref="CG35" si="185">SUM(CG36:CG38)</f>
        <v>0.22520438462939082</v>
      </c>
      <c r="CH35" s="192">
        <f t="shared" ref="CH35" si="186">SUM(CH36:CH38)</f>
        <v>0.22535705568307696</v>
      </c>
      <c r="CI35" s="192">
        <f t="shared" ref="CI35" si="187">SUM(CI36:CI38)</f>
        <v>0.22550986852781713</v>
      </c>
      <c r="CJ35" s="192">
        <f t="shared" ref="CJ35" si="188">SUM(CJ36:CJ38)</f>
        <v>0.22566282330377038</v>
      </c>
      <c r="CK35" s="192">
        <f t="shared" ref="CK35" si="189">SUM(CK36:CK38)</f>
        <v>0.2258159201512358</v>
      </c>
      <c r="CL35" s="192">
        <f t="shared" ref="CL35" si="190">SUM(CL36:CL38)</f>
        <v>0.22596915921065225</v>
      </c>
      <c r="CM35" s="192">
        <f t="shared" ref="CM35" si="191">SUM(CM36:CM38)</f>
        <v>0.22612254062259901</v>
      </c>
      <c r="CN35" s="192">
        <f t="shared" ref="CN35" si="192">SUM(CN36:CN38)</f>
        <v>0.22627606452779556</v>
      </c>
      <c r="CO35" s="192">
        <f t="shared" ref="CO35" si="193">SUM(CO36:CO38)</f>
        <v>0.22642973106710207</v>
      </c>
      <c r="CP35" s="192">
        <f t="shared" ref="CP35" si="194">SUM(CP36:CP38)</f>
        <v>0.22658354038151907</v>
      </c>
      <c r="CQ35" s="192">
        <f t="shared" ref="CQ35" si="195">SUM(CQ36:CQ38)</f>
        <v>0.22673749261218795</v>
      </c>
      <c r="CR35" s="192">
        <f t="shared" ref="CR35" si="196">SUM(CR36:CR38)</f>
        <v>0.2268915879003911</v>
      </c>
      <c r="CS35" s="192">
        <f t="shared" ref="CS35:CT35" si="197">SUM(CS36:CS38)</f>
        <v>0.22704582638755177</v>
      </c>
      <c r="CT35" s="192">
        <f t="shared" si="197"/>
        <v>0.22720020821523451</v>
      </c>
      <c r="CU35" s="192">
        <f t="shared" ref="CU35" si="198">SUM(CU36:CU38)</f>
        <v>0.22735473352514507</v>
      </c>
      <c r="CV35" s="192">
        <f t="shared" ref="CV35" si="199">SUM(CV36:CV38)</f>
        <v>0.22750940245913084</v>
      </c>
      <c r="CW35" s="192">
        <f t="shared" ref="CW35" si="200">SUM(CW36:CW38)</f>
        <v>0.2276642151591807</v>
      </c>
      <c r="CX35" s="192">
        <f t="shared" ref="CX35" si="201">SUM(CX36:CX38)</f>
        <v>0.22781917176742522</v>
      </c>
      <c r="CY35" s="192">
        <f t="shared" ref="CY35" si="202">SUM(CY36:CY38)</f>
        <v>0.22797427242613691</v>
      </c>
      <c r="CZ35" s="192">
        <f t="shared" ref="CZ35" si="203">SUM(CZ36:CZ38)</f>
        <v>0.22812951727773034</v>
      </c>
      <c r="DA35" s="192">
        <f t="shared" ref="DA35" si="204">SUM(DA36:DA38)</f>
        <v>0.22828490646476232</v>
      </c>
      <c r="DB35" s="192">
        <f t="shared" ref="DB35" si="205">SUM(DB36:DB38)</f>
        <v>0.22844044012993175</v>
      </c>
      <c r="DC35" s="192">
        <f t="shared" ref="DC35" si="206">SUM(DC36:DC38)</f>
        <v>0.22859611841608019</v>
      </c>
      <c r="DD35" s="192">
        <f t="shared" ref="DD35" si="207">SUM(DD36:DD38)</f>
        <v>0.2287519414661916</v>
      </c>
      <c r="DE35" s="192">
        <f t="shared" ref="DE35" si="208">SUM(DE36:DE38)</f>
        <v>0.22890790942339298</v>
      </c>
      <c r="DF35" s="192">
        <f t="shared" ref="DF35" si="209">SUM(DF36:DF38)</f>
        <v>0.22906402243095389</v>
      </c>
      <c r="DG35" s="192">
        <f t="shared" ref="DG35" si="210">SUM(DG36:DG38)</f>
        <v>0.22922028063228703</v>
      </c>
      <c r="DH35" s="192">
        <f t="shared" ref="DH35" si="211">SUM(DH36:DH38)</f>
        <v>0.14232889083954192</v>
      </c>
      <c r="DI35" s="192">
        <f t="shared" ref="DI35:DJ35" si="212">SUM(DI36:DI38)</f>
        <v>0</v>
      </c>
      <c r="DJ35" s="192">
        <f t="shared" si="212"/>
        <v>0</v>
      </c>
      <c r="DK35" s="192">
        <f t="shared" ref="DK35" si="213">SUM(DK36:DK38)</f>
        <v>0</v>
      </c>
      <c r="DL35" s="192">
        <f t="shared" ref="DL35" si="214">SUM(DL36:DL38)</f>
        <v>0</v>
      </c>
      <c r="DM35" s="192">
        <f t="shared" ref="DM35" si="215">SUM(DM36:DM38)</f>
        <v>0</v>
      </c>
      <c r="DN35" s="192">
        <f t="shared" ref="DN35" si="216">SUM(DN36:DN38)</f>
        <v>0</v>
      </c>
      <c r="DO35" s="192">
        <f t="shared" ref="DO35" si="217">SUM(DO36:DO38)</f>
        <v>0</v>
      </c>
      <c r="DP35" s="192">
        <f t="shared" ref="DP35" si="218">SUM(DP36:DP38)</f>
        <v>0</v>
      </c>
      <c r="DQ35" s="193">
        <f t="shared" ref="DQ35" si="219">SUM(DQ36:DQ38)</f>
        <v>0</v>
      </c>
    </row>
    <row r="36" spans="1:121" s="3" customFormat="1" x14ac:dyDescent="0.2">
      <c r="A36" s="428" t="str">
        <f>"Price per " &amp;$B$4&amp; " for Electricity"</f>
        <v>Price per Unit 1 for Electricity</v>
      </c>
      <c r="B36" s="204">
        <f>-(Provider!E18*(B30/'Inputs and Model Assumptions'!$D$61)/$B$5)</f>
        <v>8.3999999999999991E-2</v>
      </c>
      <c r="C36" s="204">
        <f>-(Provider!F18*(C30/'Inputs and Model Assumptions'!$D$61)/$B$5)</f>
        <v>8.4025199999999994E-2</v>
      </c>
      <c r="D36" s="204">
        <f>-(Provider!G18*(D30/'Inputs and Model Assumptions'!$D$61)/$B$5)</f>
        <v>8.4050407559999998E-2</v>
      </c>
      <c r="E36" s="204">
        <f>-(Provider!H18*(E30/'Inputs and Model Assumptions'!$D$61)/$B$5)</f>
        <v>8.4075622682267995E-2</v>
      </c>
      <c r="F36" s="204">
        <f>-(Provider!I18*(F30/'Inputs and Model Assumptions'!$D$61)/$B$5)</f>
        <v>8.4100845369072669E-2</v>
      </c>
      <c r="G36" s="204">
        <f>-(Provider!J18*(G30/'Inputs and Model Assumptions'!$D$61)/$B$5)</f>
        <v>8.4126075622683386E-2</v>
      </c>
      <c r="H36" s="204">
        <f>-(Provider!K18*(H30/'Inputs and Model Assumptions'!$D$61)/$B$5)</f>
        <v>8.4151313445370191E-2</v>
      </c>
      <c r="I36" s="204">
        <f>-(Provider!L18*(I30/'Inputs and Model Assumptions'!$D$61)/$B$5)</f>
        <v>8.4176558839403809E-2</v>
      </c>
      <c r="J36" s="204">
        <f>-(Provider!M18*(J30/'Inputs and Model Assumptions'!$D$61)/$B$5)</f>
        <v>8.4201811807055618E-2</v>
      </c>
      <c r="K36" s="204">
        <f>-(Provider!N18*(K30/'Inputs and Model Assumptions'!$D$61)/$B$5)</f>
        <v>8.4227072350597745E-2</v>
      </c>
      <c r="L36" s="204">
        <f>-(Provider!O18*(L30/'Inputs and Model Assumptions'!$D$61)/$B$5)</f>
        <v>8.42523404723029E-2</v>
      </c>
      <c r="M36" s="204">
        <f>-(Provider!P18*(M30/'Inputs and Model Assumptions'!$D$61)/$B$5)</f>
        <v>8.4277616174444583E-2</v>
      </c>
      <c r="N36" s="204">
        <f>-(Provider!Q18*(N30/'Inputs and Model Assumptions'!$D$61)/$B$5)</f>
        <v>8.4302899459296934E-2</v>
      </c>
      <c r="O36" s="204">
        <f>-(Provider!R18*(O30/'Inputs and Model Assumptions'!$D$61)/$B$5)</f>
        <v>8.4328190329134717E-2</v>
      </c>
      <c r="P36" s="204">
        <f>-(Provider!S18*(P30/'Inputs and Model Assumptions'!$D$61)/$B$5)</f>
        <v>8.4353488786233471E-2</v>
      </c>
      <c r="Q36" s="204">
        <f>-(Provider!T18*(Q30/'Inputs and Model Assumptions'!$D$61)/$B$5)</f>
        <v>8.4378794832869336E-2</v>
      </c>
      <c r="R36" s="204">
        <f>-(Provider!U18*(R30/'Inputs and Model Assumptions'!$D$61)/$B$5)</f>
        <v>8.4404108471319197E-2</v>
      </c>
      <c r="S36" s="204">
        <f>-(Provider!V18*(S30/'Inputs and Model Assumptions'!$D$61)/$B$5)</f>
        <v>8.4429429703860581E-2</v>
      </c>
      <c r="T36" s="204">
        <f>-(Provider!W18*(T30/'Inputs and Model Assumptions'!$D$61)/$B$5)</f>
        <v>8.4454758532771748E-2</v>
      </c>
      <c r="U36" s="204">
        <f>-(Provider!X18*(U30/'Inputs and Model Assumptions'!$D$61)/$B$5)</f>
        <v>8.448009496033157E-2</v>
      </c>
      <c r="V36" s="204">
        <f>-(Provider!Y18*(V30/'Inputs and Model Assumptions'!$D$61)/$B$5)</f>
        <v>8.4505438988819667E-2</v>
      </c>
      <c r="W36" s="204">
        <f>-(Provider!Z18*(W30/'Inputs and Model Assumptions'!$D$61)/$B$5)</f>
        <v>8.4530790620516313E-2</v>
      </c>
      <c r="X36" s="204">
        <f>-(Provider!AA18*(X30/'Inputs and Model Assumptions'!$D$61)/$B$5)</f>
        <v>8.4556149857702462E-2</v>
      </c>
      <c r="Y36" s="204">
        <f>-(Provider!AB18*(Y30/'Inputs and Model Assumptions'!$D$61)/$B$5)</f>
        <v>8.4568833280181124E-2</v>
      </c>
      <c r="Z36" s="204">
        <f>-(Provider!AC18*(Z30/'Inputs and Model Assumptions'!$D$61)/$B$5)</f>
        <v>8.4581518605173156E-2</v>
      </c>
      <c r="AA36" s="204">
        <f>-(Provider!AD18*(AA30/'Inputs and Model Assumptions'!$D$61)/$B$5)</f>
        <v>8.4594205832963953E-2</v>
      </c>
      <c r="AB36" s="204">
        <f>-(Provider!AE18*(AB30/'Inputs and Model Assumptions'!$D$61)/$B$5)</f>
        <v>8.4606894963838886E-2</v>
      </c>
      <c r="AC36" s="204">
        <f>-(Provider!AF18*(AC30/'Inputs and Model Assumptions'!$D$61)/$B$5)</f>
        <v>8.4619585998083488E-2</v>
      </c>
      <c r="AD36" s="204">
        <f>-(Provider!AG18*(AD30/'Inputs and Model Assumptions'!$D$61)/$B$5)</f>
        <v>8.4632278935983199E-2</v>
      </c>
      <c r="AE36" s="204">
        <f>-(Provider!AH18*(AE30/'Inputs and Model Assumptions'!$D$61)/$B$5)</f>
        <v>8.4644973777823596E-2</v>
      </c>
      <c r="AF36" s="204">
        <f>-(Provider!AI18*(AF30/'Inputs and Model Assumptions'!$D$61)/$B$5)</f>
        <v>8.4657670523890269E-2</v>
      </c>
      <c r="AG36" s="204">
        <f>-(Provider!AJ18*(AG30/'Inputs and Model Assumptions'!$D$61)/$B$5)</f>
        <v>8.4670369174468879E-2</v>
      </c>
      <c r="AH36" s="204">
        <f>-(Provider!AK18*(AH30/'Inputs and Model Assumptions'!$D$61)/$B$5)</f>
        <v>8.4683069729845059E-2</v>
      </c>
      <c r="AI36" s="204">
        <f>-(Provider!AL18*(AI30/'Inputs and Model Assumptions'!$D$61)/$B$5)</f>
        <v>8.4695772190304552E-2</v>
      </c>
      <c r="AJ36" s="204">
        <f>-(Provider!AM18*(AJ30/'Inputs and Model Assumptions'!$D$61)/$B$5)</f>
        <v>8.4708476556133103E-2</v>
      </c>
      <c r="AK36" s="204">
        <f>-(Provider!AN18*(AK30/'Inputs and Model Assumptions'!$D$61)/$B$5)</f>
        <v>8.4721182827616523E-2</v>
      </c>
      <c r="AL36" s="204">
        <f>-(Provider!AO18*(AL30/'Inputs and Model Assumptions'!$D$61)/$B$5)</f>
        <v>8.4733891005040682E-2</v>
      </c>
      <c r="AM36" s="204">
        <f>-(Provider!AP18*(AM30/'Inputs and Model Assumptions'!$D$61)/$B$5)</f>
        <v>8.4746601088691448E-2</v>
      </c>
      <c r="AN36" s="204">
        <f>-(Provider!AQ18*(AN30/'Inputs and Model Assumptions'!$D$61)/$B$5)</f>
        <v>8.4759313078854773E-2</v>
      </c>
      <c r="AO36" s="204">
        <f>-(Provider!AR18*(AO30/'Inputs and Model Assumptions'!$D$61)/$B$5)</f>
        <v>8.4772026975816595E-2</v>
      </c>
      <c r="AP36" s="204">
        <f>-(Provider!AS18*(AP30/'Inputs and Model Assumptions'!$D$61)/$B$5)</f>
        <v>8.4784742779862962E-2</v>
      </c>
      <c r="AQ36" s="204">
        <f>-(Provider!AT18*(AQ30/'Inputs and Model Assumptions'!$D$61)/$B$5)</f>
        <v>8.4797460491279966E-2</v>
      </c>
      <c r="AR36" s="204">
        <f>-(Provider!AU18*(AR30/'Inputs and Model Assumptions'!$D$61)/$B$5)</f>
        <v>8.481018011035367E-2</v>
      </c>
      <c r="AS36" s="204">
        <f>-(Provider!AV18*(AS30/'Inputs and Model Assumptions'!$D$61)/$B$5)</f>
        <v>8.4822901637370218E-2</v>
      </c>
      <c r="AT36" s="204">
        <f>-(Provider!AW18*(AT30/'Inputs and Model Assumptions'!$D$61)/$B$5)</f>
        <v>8.4835625072615814E-2</v>
      </c>
      <c r="AU36" s="204">
        <f>-(Provider!AX18*(AU30/'Inputs and Model Assumptions'!$D$61)/$B$5)</f>
        <v>8.4848350416376714E-2</v>
      </c>
      <c r="AV36" s="204">
        <f>-(Provider!AY18*(AV30/'Inputs and Model Assumptions'!$D$61)/$B$5)</f>
        <v>8.4861077668939189E-2</v>
      </c>
      <c r="AW36" s="204">
        <f>-(Provider!AZ18*(AW30/'Inputs and Model Assumptions'!$D$61)/$B$5)</f>
        <v>8.4873806830589538E-2</v>
      </c>
      <c r="AX36" s="204">
        <f>-(Provider!BA18*(AX30/'Inputs and Model Assumptions'!$D$61)/$B$5)</f>
        <v>8.4886537901614142E-2</v>
      </c>
      <c r="AY36" s="204">
        <f>-(Provider!BB18*(AY30/'Inputs and Model Assumptions'!$D$61)/$B$5)</f>
        <v>8.4899270882299385E-2</v>
      </c>
      <c r="AZ36" s="204">
        <f>-(Provider!BC18*(AZ30/'Inputs and Model Assumptions'!$D$61)/$B$5)</f>
        <v>8.4912005772931731E-2</v>
      </c>
      <c r="BA36" s="204">
        <f>-(Provider!BD18*(BA30/'Inputs and Model Assumptions'!$D$61)/$B$5)</f>
        <v>8.4924742573797687E-2</v>
      </c>
      <c r="BB36" s="204">
        <f>-(Provider!BE18*(BB30/'Inputs and Model Assumptions'!$D$61)/$B$5)</f>
        <v>8.4937481285183761E-2</v>
      </c>
      <c r="BC36" s="204">
        <f>-(Provider!BF18*(BC30/'Inputs and Model Assumptions'!$D$61)/$B$5)</f>
        <v>8.4950221907376555E-2</v>
      </c>
      <c r="BD36" s="204">
        <f>-(Provider!BG18*(BD30/'Inputs and Model Assumptions'!$D$61)/$B$5)</f>
        <v>8.4962964440662675E-2</v>
      </c>
      <c r="BE36" s="204">
        <f>-(Provider!BH18*(BE30/'Inputs and Model Assumptions'!$D$61)/$B$5)</f>
        <v>8.497570888532878E-2</v>
      </c>
      <c r="BF36" s="204">
        <f>-(Provider!BI18*(BF30/'Inputs and Model Assumptions'!$D$61)/$B$5)</f>
        <v>8.4988455241661584E-2</v>
      </c>
      <c r="BG36" s="204">
        <f>-(Provider!BJ18*(BG30/'Inputs and Model Assumptions'!$D$61)/$B$5)</f>
        <v>8.5001203509947845E-2</v>
      </c>
      <c r="BH36" s="204">
        <f>-(Provider!BK18*(BH30/'Inputs and Model Assumptions'!$D$61)/$B$5)</f>
        <v>8.5013953690474348E-2</v>
      </c>
      <c r="BI36" s="204">
        <f>-(Provider!BL18*(BI30/'Inputs and Model Assumptions'!$D$61)/$B$5)</f>
        <v>8.5026705783527917E-2</v>
      </c>
      <c r="BJ36" s="204">
        <f>-(Provider!BM18*(BJ30/'Inputs and Model Assumptions'!$D$61)/$B$5)</f>
        <v>8.5039459789395436E-2</v>
      </c>
      <c r="BK36" s="204">
        <f>-(Provider!BN18*(BK30/'Inputs and Model Assumptions'!$D$61)/$B$5)</f>
        <v>8.5052215708363854E-2</v>
      </c>
      <c r="BL36" s="204">
        <f>-(Provider!BO18*(BL30/'Inputs and Model Assumptions'!$D$61)/$B$5)</f>
        <v>8.5064973540720124E-2</v>
      </c>
      <c r="BM36" s="204">
        <f>-(Provider!BP18*(BM30/'Inputs and Model Assumptions'!$D$61)/$B$5)</f>
        <v>8.5077733286751236E-2</v>
      </c>
      <c r="BN36" s="204">
        <f>-(Provider!BQ18*(BN30/'Inputs and Model Assumptions'!$D$61)/$B$5)</f>
        <v>8.5090494946744255E-2</v>
      </c>
      <c r="BO36" s="204">
        <f>-(Provider!BR18*(BO30/'Inputs and Model Assumptions'!$D$61)/$B$5)</f>
        <v>8.5103258520986283E-2</v>
      </c>
      <c r="BP36" s="204">
        <f>-(Provider!BS18*(BP30/'Inputs and Model Assumptions'!$D$61)/$B$5)</f>
        <v>8.5116024009764438E-2</v>
      </c>
      <c r="BQ36" s="204">
        <f>-(Provider!BT18*(BQ30/'Inputs and Model Assumptions'!$D$61)/$B$5)</f>
        <v>8.5128791413365906E-2</v>
      </c>
      <c r="BR36" s="204">
        <f>-(Provider!BU18*(BR30/'Inputs and Model Assumptions'!$D$61)/$B$5)</f>
        <v>8.5141560732077917E-2</v>
      </c>
      <c r="BS36" s="204">
        <f>-(Provider!BV18*(BS30/'Inputs and Model Assumptions'!$D$61)/$B$5)</f>
        <v>8.5154331966187741E-2</v>
      </c>
      <c r="BT36" s="204">
        <f>-(Provider!BW18*(BT30/'Inputs and Model Assumptions'!$D$61)/$B$5)</f>
        <v>8.5167105115982689E-2</v>
      </c>
      <c r="BU36" s="204">
        <f>-(Provider!BX18*(BU30/'Inputs and Model Assumptions'!$D$61)/$B$5)</f>
        <v>8.5179880181750087E-2</v>
      </c>
      <c r="BV36" s="204">
        <f>-(Provider!BY18*(BV30/'Inputs and Model Assumptions'!$D$61)/$B$5)</f>
        <v>8.5192657163777358E-2</v>
      </c>
      <c r="BW36" s="204">
        <f>-(Provider!BZ18*(BW30/'Inputs and Model Assumptions'!$D$61)/$B$5)</f>
        <v>8.5205436062351939E-2</v>
      </c>
      <c r="BX36" s="204">
        <f>-(Provider!CA18*(BX30/'Inputs and Model Assumptions'!$D$61)/$B$5)</f>
        <v>8.5218216877761307E-2</v>
      </c>
      <c r="BY36" s="204">
        <f>-(Provider!CB18*(BY30/'Inputs and Model Assumptions'!$D$61)/$B$5)</f>
        <v>8.5230999610292971E-2</v>
      </c>
      <c r="BZ36" s="204">
        <f>-(Provider!CC18*(BZ30/'Inputs and Model Assumptions'!$D$61)/$B$5)</f>
        <v>8.5243784260234517E-2</v>
      </c>
      <c r="CA36" s="204">
        <f>-(Provider!CD18*(CA30/'Inputs and Model Assumptions'!$D$61)/$B$5)</f>
        <v>8.5256570827873579E-2</v>
      </c>
      <c r="CB36" s="204">
        <f>-(Provider!CE18*(CB30/'Inputs and Model Assumptions'!$D$61)/$B$5)</f>
        <v>8.5269359313497745E-2</v>
      </c>
      <c r="CC36" s="204">
        <f>-(Provider!CF18*(CC30/'Inputs and Model Assumptions'!$D$61)/$B$5)</f>
        <v>8.5282149717394784E-2</v>
      </c>
      <c r="CD36" s="204">
        <f>-(Provider!CG18*(CD30/'Inputs and Model Assumptions'!$D$61)/$B$5)</f>
        <v>8.5294942039852398E-2</v>
      </c>
      <c r="CE36" s="204">
        <f>-(Provider!CH18*(CE30/'Inputs and Model Assumptions'!$D$61)/$B$5)</f>
        <v>8.5307736281158369E-2</v>
      </c>
      <c r="CF36" s="204">
        <f>-(Provider!CI18*(CF30/'Inputs and Model Assumptions'!$D$61)/$B$5)</f>
        <v>8.5320532441600566E-2</v>
      </c>
      <c r="CG36" s="204">
        <f>-(Provider!CJ18*(CG30/'Inputs and Model Assumptions'!$D$61)/$B$5)</f>
        <v>8.5333330521466813E-2</v>
      </c>
      <c r="CH36" s="204">
        <f>-(Provider!CK18*(CH30/'Inputs and Model Assumptions'!$D$61)/$B$5)</f>
        <v>8.5346130521045033E-2</v>
      </c>
      <c r="CI36" s="204">
        <f>-(Provider!CL18*(CI30/'Inputs and Model Assumptions'!$D$61)/$B$5)</f>
        <v>8.5358932440623203E-2</v>
      </c>
      <c r="CJ36" s="204">
        <f>-(Provider!CM18*(CJ30/'Inputs and Model Assumptions'!$D$61)/$B$5)</f>
        <v>8.5371736280489316E-2</v>
      </c>
      <c r="CK36" s="204">
        <f>-(Provider!CN18*(CK30/'Inputs and Model Assumptions'!$D$61)/$B$5)</f>
        <v>8.5384542040931391E-2</v>
      </c>
      <c r="CL36" s="204">
        <f>-(Provider!CO18*(CL30/'Inputs and Model Assumptions'!$D$61)/$B$5)</f>
        <v>8.5397349722237545E-2</v>
      </c>
      <c r="CM36" s="204">
        <f>-(Provider!CP18*(CM30/'Inputs and Model Assumptions'!$D$61)/$B$5)</f>
        <v>8.5410159324695895E-2</v>
      </c>
      <c r="CN36" s="204">
        <f>-(Provider!CQ18*(CN30/'Inputs and Model Assumptions'!$D$61)/$B$5)</f>
        <v>8.5422970848594598E-2</v>
      </c>
      <c r="CO36" s="204">
        <f>-(Provider!CR18*(CO30/'Inputs and Model Assumptions'!$D$61)/$B$5)</f>
        <v>8.5435784294221911E-2</v>
      </c>
      <c r="CP36" s="204">
        <f>-(Provider!CS18*(CP30/'Inputs and Model Assumptions'!$D$61)/$B$5)</f>
        <v>8.5448599661866048E-2</v>
      </c>
      <c r="CQ36" s="204">
        <f>-(Provider!CT18*(CQ30/'Inputs and Model Assumptions'!$D$61)/$B$5)</f>
        <v>8.5461416951815347E-2</v>
      </c>
      <c r="CR36" s="204">
        <f>-(Provider!CU18*(CR30/'Inputs and Model Assumptions'!$D$61)/$B$5)</f>
        <v>8.5474236164358119E-2</v>
      </c>
      <c r="CS36" s="204">
        <f>-(Provider!CV18*(CS30/'Inputs and Model Assumptions'!$D$61)/$B$5)</f>
        <v>8.5487057299782787E-2</v>
      </c>
      <c r="CT36" s="204">
        <f>-(Provider!CW18*(CT30/'Inputs and Model Assumptions'!$D$61)/$B$5)</f>
        <v>8.5499880358377758E-2</v>
      </c>
      <c r="CU36" s="204">
        <f>-(Provider!CX18*(CU30/'Inputs and Model Assumptions'!$D$61)/$B$5)</f>
        <v>8.5512705340431525E-2</v>
      </c>
      <c r="CV36" s="204">
        <f>-(Provider!CY18*(CV30/'Inputs and Model Assumptions'!$D$61)/$B$5)</f>
        <v>8.5525532246232605E-2</v>
      </c>
      <c r="CW36" s="204">
        <f>-(Provider!CZ18*(CW30/'Inputs and Model Assumptions'!$D$61)/$B$5)</f>
        <v>8.5538361076069533E-2</v>
      </c>
      <c r="CX36" s="204">
        <f>-(Provider!DA18*(CX30/'Inputs and Model Assumptions'!$D$61)/$B$5)</f>
        <v>8.5551191830230952E-2</v>
      </c>
      <c r="CY36" s="204">
        <f>-(Provider!DB18*(CY30/'Inputs and Model Assumptions'!$D$61)/$B$5)</f>
        <v>8.5564024509005521E-2</v>
      </c>
      <c r="CZ36" s="204">
        <f>-(Provider!DC18*(CZ30/'Inputs and Model Assumptions'!$D$61)/$B$5)</f>
        <v>8.5576859112681869E-2</v>
      </c>
      <c r="DA36" s="204">
        <f>-(Provider!DD18*(DA30/'Inputs and Model Assumptions'!$D$61)/$B$5)</f>
        <v>8.558969564154878E-2</v>
      </c>
      <c r="DB36" s="204">
        <f>-(Provider!DE18*(DB30/'Inputs and Model Assumptions'!$D$61)/$B$5)</f>
        <v>8.5602534095895008E-2</v>
      </c>
      <c r="DC36" s="204">
        <f>-(Provider!DF18*(DC30/'Inputs and Model Assumptions'!$D$61)/$B$5)</f>
        <v>8.561537447600942E-2</v>
      </c>
      <c r="DD36" s="204">
        <f>-(Provider!DG18*(DD30/'Inputs and Model Assumptions'!$D$61)/$B$5)</f>
        <v>8.5628216782180813E-2</v>
      </c>
      <c r="DE36" s="204">
        <f>-(Provider!DH18*(DE30/'Inputs and Model Assumptions'!$D$61)/$B$5)</f>
        <v>8.5641061014698164E-2</v>
      </c>
      <c r="DF36" s="204">
        <f>-(Provider!DI18*(DF30/'Inputs and Model Assumptions'!$D$61)/$B$5)</f>
        <v>8.565390717385038E-2</v>
      </c>
      <c r="DG36" s="204">
        <f>-(Provider!DJ18*(DG30/'Inputs and Model Assumptions'!$D$61)/$B$5)</f>
        <v>8.5666755259926466E-2</v>
      </c>
      <c r="DH36" s="204">
        <f>-(Provider!DK18*(DH30/'Inputs and Model Assumptions'!$D$61)/$B$5)</f>
        <v>0</v>
      </c>
      <c r="DI36" s="204">
        <f>-(Provider!DL18*(DI30/'Inputs and Model Assumptions'!$D$61)/$B$5)</f>
        <v>0</v>
      </c>
      <c r="DJ36" s="204">
        <f>-(Provider!DM18*(DJ30/'Inputs and Model Assumptions'!$D$61)/$B$5)</f>
        <v>0</v>
      </c>
      <c r="DK36" s="204">
        <f>-(Provider!DN18*(DK30/'Inputs and Model Assumptions'!$D$61)/$B$5)</f>
        <v>0</v>
      </c>
      <c r="DL36" s="204">
        <f>-(Provider!DO18*(DL30/'Inputs and Model Assumptions'!$D$61)/$B$5)</f>
        <v>0</v>
      </c>
      <c r="DM36" s="204">
        <f>-(Provider!DP18*(DM30/'Inputs and Model Assumptions'!$D$61)/$B$5)</f>
        <v>0</v>
      </c>
      <c r="DN36" s="204">
        <f>-(Provider!DQ18*(DN30/'Inputs and Model Assumptions'!$D$61)/$B$5)</f>
        <v>0</v>
      </c>
      <c r="DO36" s="204">
        <f>-(Provider!DR18*(DO30/'Inputs and Model Assumptions'!$D$61)/$B$5)</f>
        <v>0</v>
      </c>
      <c r="DP36" s="204">
        <f>-(Provider!DS18*(DP30/'Inputs and Model Assumptions'!$D$61)/$B$5)</f>
        <v>0</v>
      </c>
      <c r="DQ36" s="438">
        <f>-(Provider!DT18*(DQ30/'Inputs and Model Assumptions'!$D$61)/$B$5)</f>
        <v>0</v>
      </c>
    </row>
    <row r="37" spans="1:121" s="3" customFormat="1" x14ac:dyDescent="0.2">
      <c r="A37" s="428" t="str">
        <f>"Price per " &amp;$B$4&amp; " for Maintenance"</f>
        <v>Price per Unit 1 for Maintenance</v>
      </c>
      <c r="B37" s="194">
        <f>((Provider!E$9+Provider!E$18)*(1+B28)^B27)/$B$5</f>
        <v>4.3382704338940606E-2</v>
      </c>
      <c r="C37" s="194">
        <f>((Provider!E$9+Provider!F$18)*(1+C28)^C27)/$B$5</f>
        <v>4.3469513130322816E-2</v>
      </c>
      <c r="D37" s="194">
        <f>((Provider!F$9+Provider!G$18)*(1+D28)^D27)/$B$5</f>
        <v>4.351298264345313E-2</v>
      </c>
      <c r="E37" s="194">
        <f>((Provider!G$9+Provider!H$18)*(1+E28)^E27)/$B$5</f>
        <v>4.3556495626096578E-2</v>
      </c>
      <c r="F37" s="194">
        <f>((Provider!H$9+Provider!I$18)*(1+F28)^F27)/$B$5</f>
        <v>4.3600052121722667E-2</v>
      </c>
      <c r="G37" s="194">
        <f>((Provider!I$9+Provider!J$18)*(1+G28)^G27)/$B$5</f>
        <v>4.3643652173844381E-2</v>
      </c>
      <c r="H37" s="194">
        <f>((Provider!J$9+Provider!K$18)*(1+H28)^H27)/$B$5</f>
        <v>4.368729582601822E-2</v>
      </c>
      <c r="I37" s="194">
        <f>((Provider!K$9+Provider!L$18)*(1+I28)^I27)/$B$5</f>
        <v>4.3730983121844237E-2</v>
      </c>
      <c r="J37" s="194">
        <f>((Provider!L$9+Provider!M$18)*(1+J28)^J27)/$B$5</f>
        <v>4.3774714104966084E-2</v>
      </c>
      <c r="K37" s="194">
        <f>((Provider!M$9+Provider!N$18)*(1+K28)^K27)/$B$5</f>
        <v>4.3818488819071036E-2</v>
      </c>
      <c r="L37" s="194">
        <f>((Provider!N$9+Provider!O$18)*(1+L28)^L27)/$B$5</f>
        <v>4.3862307307890099E-2</v>
      </c>
      <c r="M37" s="194">
        <f>((Provider!O$9+Provider!P$18)*(1+M28)^M27)/$B$5</f>
        <v>4.3906169615197985E-2</v>
      </c>
      <c r="N37" s="194">
        <f>((Provider!P$9+Provider!Q$18)*(1+N28)^N27)/$B$5</f>
        <v>4.3950075784813185E-2</v>
      </c>
      <c r="O37" s="194">
        <f>((Provider!Q$9+Provider!R$18)*(1+O28)^O27)/$B$5</f>
        <v>4.3994025860597981E-2</v>
      </c>
      <c r="P37" s="194">
        <f>((Provider!R$9+Provider!S$18)*(1+P28)^P27)/$B$5</f>
        <v>4.4038019886458578E-2</v>
      </c>
      <c r="Q37" s="194">
        <f>((Provider!S$9+Provider!T$18)*(1+Q28)^Q27)/$B$5</f>
        <v>4.4082057906345028E-2</v>
      </c>
      <c r="R37" s="194">
        <f>((Provider!T$9+Provider!U$18)*(1+R28)^R27)/$B$5</f>
        <v>4.4126139964251368E-2</v>
      </c>
      <c r="S37" s="194">
        <f>((Provider!U$9+Provider!V$18)*(1+S28)^S27)/$B$5</f>
        <v>4.4170266104215615E-2</v>
      </c>
      <c r="T37" s="194">
        <f>((Provider!V$9+Provider!W$18)*(1+T28)^T27)/$B$5</f>
        <v>4.4214436370319819E-2</v>
      </c>
      <c r="U37" s="194">
        <f>((Provider!W$9+Provider!X$18)*(1+U28)^U27)/$B$5</f>
        <v>4.4258650806690135E-2</v>
      </c>
      <c r="V37" s="194">
        <f>((Provider!X$9+Provider!Y$18)*(1+V28)^V27)/$B$5</f>
        <v>4.430290945749682E-2</v>
      </c>
      <c r="W37" s="194">
        <f>((Provider!Y$9+Provider!Z$18)*(1+W28)^W27)/$B$5</f>
        <v>4.4347212366954304E-2</v>
      </c>
      <c r="X37" s="194">
        <f>((Provider!Z$9+Provider!AA$18)*(1+X28)^X27)/$B$5</f>
        <v>4.4391559579321248E-2</v>
      </c>
      <c r="Y37" s="194">
        <f>((Provider!AA$9+Provider!AB$18)*(1+Y28)^Y27)/$B$5</f>
        <v>4.443595113890058E-2</v>
      </c>
      <c r="Z37" s="194">
        <f>((Provider!AB$9+Provider!AC$18)*(1+Z28)^Z27)/$B$5</f>
        <v>4.4480387090039479E-2</v>
      </c>
      <c r="AA37" s="194">
        <f>((Provider!AC$9+Provider!AD$18)*(1+AA28)^AA27)/$B$5</f>
        <v>4.4524867477129512E-2</v>
      </c>
      <c r="AB37" s="194">
        <f>((Provider!AD$9+Provider!AE$18)*(1+AB28)^AB27)/$B$5</f>
        <v>4.4569392344606627E-2</v>
      </c>
      <c r="AC37" s="194">
        <f>((Provider!AE$9+Provider!AF$18)*(1+AC28)^AC27)/$B$5</f>
        <v>4.461396173695123E-2</v>
      </c>
      <c r="AD37" s="194">
        <f>((Provider!AF$9+Provider!AG$18)*(1+AD28)^AD27)/$B$5</f>
        <v>4.4658575698688176E-2</v>
      </c>
      <c r="AE37" s="194">
        <f>((Provider!AG$9+Provider!AH$18)*(1+AE28)^AE27)/$B$5</f>
        <v>4.4703234274386855E-2</v>
      </c>
      <c r="AF37" s="194">
        <f>((Provider!AH$9+Provider!AI$18)*(1+AF28)^AF27)/$B$5</f>
        <v>4.474793750866124E-2</v>
      </c>
      <c r="AG37" s="194">
        <f>((Provider!AI$9+Provider!AJ$18)*(1+AG28)^AG27)/$B$5</f>
        <v>4.4792685446169891E-2</v>
      </c>
      <c r="AH37" s="194">
        <f>((Provider!AJ$9+Provider!AK$18)*(1+AH28)^AH27)/$B$5</f>
        <v>4.4837478131616058E-2</v>
      </c>
      <c r="AI37" s="194">
        <f>((Provider!AK$9+Provider!AL$18)*(1+AI28)^AI27)/$B$5</f>
        <v>4.4882315609747661E-2</v>
      </c>
      <c r="AJ37" s="194">
        <f>((Provider!AL$9+Provider!AM$18)*(1+AJ28)^AJ27)/$B$5</f>
        <v>4.4927197925357404E-2</v>
      </c>
      <c r="AK37" s="194">
        <f>((Provider!AM$9+Provider!AN$18)*(1+AK28)^AK27)/$B$5</f>
        <v>4.4972125123282761E-2</v>
      </c>
      <c r="AL37" s="194">
        <f>((Provider!AN$9+Provider!AO$18)*(1+AL28)^AL27)/$B$5</f>
        <v>4.5017097248406038E-2</v>
      </c>
      <c r="AM37" s="194">
        <f>((Provider!AO$9+Provider!AP$18)*(1+AM28)^AM27)/$B$5</f>
        <v>4.5062114345654429E-2</v>
      </c>
      <c r="AN37" s="194">
        <f>((Provider!AP$9+Provider!AQ$18)*(1+AN28)^AN27)/$B$5</f>
        <v>4.5107176460000072E-2</v>
      </c>
      <c r="AO37" s="194">
        <f>((Provider!AQ$9+Provider!AR$18)*(1+AO28)^AO27)/$B$5</f>
        <v>4.5152283636460074E-2</v>
      </c>
      <c r="AP37" s="194">
        <f>((Provider!AR$9+Provider!AS$18)*(1+AP28)^AP27)/$B$5</f>
        <v>4.5197435920096535E-2</v>
      </c>
      <c r="AQ37" s="194">
        <f>((Provider!AS$9+Provider!AT$18)*(1+AQ28)^AQ27)/$B$5</f>
        <v>4.5242633356016623E-2</v>
      </c>
      <c r="AR37" s="194">
        <f>((Provider!AT$9+Provider!AU$18)*(1+AR28)^AR27)/$B$5</f>
        <v>4.5287875989372624E-2</v>
      </c>
      <c r="AS37" s="194">
        <f>((Provider!AU$9+Provider!AV$18)*(1+AS28)^AS27)/$B$5</f>
        <v>4.5333163865361993E-2</v>
      </c>
      <c r="AT37" s="194">
        <f>((Provider!AV$9+Provider!AW$18)*(1+AT28)^AT27)/$B$5</f>
        <v>4.537849702922736E-2</v>
      </c>
      <c r="AU37" s="194">
        <f>((Provider!AW$9+Provider!AX$18)*(1+AU28)^AU27)/$B$5</f>
        <v>4.5423875526256569E-2</v>
      </c>
      <c r="AV37" s="194">
        <f>((Provider!AX$9+Provider!AY$18)*(1+AV28)^AV27)/$B$5</f>
        <v>4.5469299401782827E-2</v>
      </c>
      <c r="AW37" s="194">
        <f>((Provider!AY$9+Provider!AZ$18)*(1+AW28)^AW27)/$B$5</f>
        <v>4.5514768701184594E-2</v>
      </c>
      <c r="AX37" s="194">
        <f>((Provider!AZ$9+Provider!BA$18)*(1+AX28)^AX27)/$B$5</f>
        <v>4.5560283469885776E-2</v>
      </c>
      <c r="AY37" s="194">
        <f>((Provider!BA$9+Provider!BB$18)*(1+AY28)^AY27)/$B$5</f>
        <v>4.5605843753355663E-2</v>
      </c>
      <c r="AZ37" s="194">
        <f>((Provider!BB$9+Provider!BC$18)*(1+AZ28)^AZ27)/$B$5</f>
        <v>4.5651449597109005E-2</v>
      </c>
      <c r="BA37" s="194">
        <f>((Provider!BC$9+Provider!BD$18)*(1+BA28)^BA27)/$B$5</f>
        <v>4.5697101046706108E-2</v>
      </c>
      <c r="BB37" s="194">
        <f>((Provider!BD$9+Provider!BE$18)*(1+BB28)^BB27)/$B$5</f>
        <v>4.5742798147752811E-2</v>
      </c>
      <c r="BC37" s="194">
        <f>((Provider!BE$9+Provider!BF$18)*(1+BC28)^BC27)/$B$5</f>
        <v>4.5788540945900548E-2</v>
      </c>
      <c r="BD37" s="194">
        <f>((Provider!BF$9+Provider!BG$18)*(1+BD28)^BD27)/$B$5</f>
        <v>4.5834329486846438E-2</v>
      </c>
      <c r="BE37" s="194">
        <f>((Provider!BG$9+Provider!BH$18)*(1+BE28)^BE27)/$B$5</f>
        <v>4.5880163816333294E-2</v>
      </c>
      <c r="BF37" s="194">
        <f>((Provider!BH$9+Provider!BI$18)*(1+BF28)^BF27)/$B$5</f>
        <v>4.5926043980149621E-2</v>
      </c>
      <c r="BG37" s="194">
        <f>((Provider!BI$9+Provider!BJ$18)*(1+BG28)^BG27)/$B$5</f>
        <v>4.5971970024129775E-2</v>
      </c>
      <c r="BH37" s="194">
        <f>((Provider!BJ$9+Provider!BK$18)*(1+BH28)^BH27)/$B$5</f>
        <v>4.6017941994153891E-2</v>
      </c>
      <c r="BI37" s="194">
        <f>((Provider!BK$9+Provider!BL$18)*(1+BI28)^BI27)/$B$5</f>
        <v>4.6063959936148043E-2</v>
      </c>
      <c r="BJ37" s="194">
        <f>((Provider!BL$9+Provider!BM$18)*(1+BJ28)^BJ27)/$B$5</f>
        <v>4.6110023896084186E-2</v>
      </c>
      <c r="BK37" s="194">
        <f>((Provider!BM$9+Provider!BN$18)*(1+BK28)^BK27)/$B$5</f>
        <v>4.6156133919980254E-2</v>
      </c>
      <c r="BL37" s="194">
        <f>((Provider!BN$9+Provider!BO$18)*(1+BL28)^BL27)/$B$5</f>
        <v>4.6202290053900225E-2</v>
      </c>
      <c r="BM37" s="194">
        <f>((Provider!BO$9+Provider!BP$18)*(1+BM28)^BM27)/$B$5</f>
        <v>4.6248492343954117E-2</v>
      </c>
      <c r="BN37" s="194">
        <f>((Provider!BP$9+Provider!BQ$18)*(1+BN28)^BN27)/$B$5</f>
        <v>4.6294740836298066E-2</v>
      </c>
      <c r="BO37" s="194">
        <f>((Provider!BQ$9+Provider!BR$18)*(1+BO28)^BO27)/$B$5</f>
        <v>4.634103557713435E-2</v>
      </c>
      <c r="BP37" s="194">
        <f>((Provider!BR$9+Provider!BS$18)*(1+BP28)^BP27)/$B$5</f>
        <v>4.638737661271148E-2</v>
      </c>
      <c r="BQ37" s="194">
        <f>((Provider!BS$9+Provider!BT$18)*(1+BQ28)^BQ27)/$B$5</f>
        <v>4.6433763989324188E-2</v>
      </c>
      <c r="BR37" s="194">
        <f>((Provider!BT$9+Provider!BU$18)*(1+BR28)^BR27)/$B$5</f>
        <v>4.648019775331351E-2</v>
      </c>
      <c r="BS37" s="194">
        <f>((Provider!BU$9+Provider!BV$18)*(1+BS28)^BS27)/$B$5</f>
        <v>4.6526677951066804E-2</v>
      </c>
      <c r="BT37" s="194">
        <f>((Provider!BV$9+Provider!BW$18)*(1+BT28)^BT27)/$B$5</f>
        <v>4.6573204629017873E-2</v>
      </c>
      <c r="BU37" s="194">
        <f>((Provider!BW$9+Provider!BX$18)*(1+BU28)^BU27)/$B$5</f>
        <v>4.6619777833646889E-2</v>
      </c>
      <c r="BV37" s="194">
        <f>((Provider!BX$9+Provider!BY$18)*(1+BV28)^BV27)/$B$5</f>
        <v>4.6666397611480531E-2</v>
      </c>
      <c r="BW37" s="194">
        <f>((Provider!BY$9+Provider!BZ$18)*(1+BW28)^BW27)/$B$5</f>
        <v>4.6713064009092004E-2</v>
      </c>
      <c r="BX37" s="194">
        <f>((Provider!BZ$9+Provider!CA$18)*(1+BX28)^BX27)/$B$5</f>
        <v>4.6759777073101083E-2</v>
      </c>
      <c r="BY37" s="194">
        <f>((Provider!CA$9+Provider!CB$18)*(1+BY28)^BY27)/$B$5</f>
        <v>4.6806536850174177E-2</v>
      </c>
      <c r="BZ37" s="194">
        <f>((Provider!CB$9+Provider!CC$18)*(1+BZ28)^BZ27)/$B$5</f>
        <v>4.6853343387024356E-2</v>
      </c>
      <c r="CA37" s="194">
        <f>((Provider!CC$9+Provider!CD$18)*(1+CA28)^CA27)/$B$5</f>
        <v>4.6900196730411368E-2</v>
      </c>
      <c r="CB37" s="194">
        <f>((Provider!CD$9+Provider!CE$18)*(1+CB28)^CB27)/$B$5</f>
        <v>4.6947096927141781E-2</v>
      </c>
      <c r="CC37" s="194">
        <f>((Provider!CE$9+Provider!CF$18)*(1+CC28)^CC27)/$B$5</f>
        <v>4.6994044024068912E-2</v>
      </c>
      <c r="CD37" s="194">
        <f>((Provider!CF$9+Provider!CG$18)*(1+CD28)^CD27)/$B$5</f>
        <v>4.7041038068092969E-2</v>
      </c>
      <c r="CE37" s="194">
        <f>((Provider!CG$9+Provider!CH$18)*(1+CE28)^CE27)/$B$5</f>
        <v>4.7088079106161064E-2</v>
      </c>
      <c r="CF37" s="194">
        <f>((Provider!CH$9+Provider!CI$18)*(1+CF28)^CF27)/$B$5</f>
        <v>4.7135167185267203E-2</v>
      </c>
      <c r="CG37" s="194">
        <f>((Provider!CI$9+Provider!CJ$18)*(1+CG28)^CG27)/$B$5</f>
        <v>4.7182302352452472E-2</v>
      </c>
      <c r="CH37" s="194">
        <f>((Provider!CJ$9+Provider!CK$18)*(1+CH28)^CH27)/$B$5</f>
        <v>4.7229484654804921E-2</v>
      </c>
      <c r="CI37" s="194">
        <f>((Provider!CK$9+Provider!CL$18)*(1+CI28)^CI27)/$B$5</f>
        <v>4.7276714139459712E-2</v>
      </c>
      <c r="CJ37" s="194">
        <f>((Provider!CL$9+Provider!CM$18)*(1+CJ28)^CJ27)/$B$5</f>
        <v>4.732399085359916E-2</v>
      </c>
      <c r="CK37" s="194">
        <f>((Provider!CM$9+Provider!CN$18)*(1+CK28)^CK27)/$B$5</f>
        <v>4.7371314844452776E-2</v>
      </c>
      <c r="CL37" s="194">
        <f>((Provider!CN$9+Provider!CO$18)*(1+CL28)^CL27)/$B$5</f>
        <v>4.7418686159297223E-2</v>
      </c>
      <c r="CM37" s="194">
        <f>((Provider!CO$9+Provider!CP$18)*(1+CM28)^CM27)/$B$5</f>
        <v>4.7466104845456512E-2</v>
      </c>
      <c r="CN37" s="194">
        <f>((Provider!CP$9+Provider!CQ$18)*(1+CN28)^CN27)/$B$5</f>
        <v>4.751357095030196E-2</v>
      </c>
      <c r="CO37" s="194">
        <f>((Provider!CQ$9+Provider!CR$18)*(1+CO28)^CO27)/$B$5</f>
        <v>4.7561084521252253E-2</v>
      </c>
      <c r="CP37" s="194">
        <f>((Provider!CR$9+Provider!CS$18)*(1+CP28)^CP27)/$B$5</f>
        <v>4.7608645605773506E-2</v>
      </c>
      <c r="CQ37" s="194">
        <f>((Provider!CS$9+Provider!CT$18)*(1+CQ28)^CQ27)/$B$5</f>
        <v>4.765625425137926E-2</v>
      </c>
      <c r="CR37" s="194">
        <f>((Provider!CT$9+Provider!CU$18)*(1+CR28)^CR27)/$B$5</f>
        <v>4.7703910505630637E-2</v>
      </c>
      <c r="CS37" s="194">
        <f>((Provider!CU$9+Provider!CV$18)*(1+CS28)^CS27)/$B$5</f>
        <v>4.7751614416136255E-2</v>
      </c>
      <c r="CT37" s="194">
        <f>((Provider!CV$9+Provider!CW$18)*(1+CT28)^CT27)/$B$5</f>
        <v>4.7799366030552397E-2</v>
      </c>
      <c r="CU37" s="194">
        <f>((Provider!CW$9+Provider!CX$18)*(1+CU28)^CU27)/$B$5</f>
        <v>4.7847165396582923E-2</v>
      </c>
      <c r="CV37" s="194">
        <f>((Provider!CX$9+Provider!CY$18)*(1+CV28)^CV27)/$B$5</f>
        <v>4.7895012561979498E-2</v>
      </c>
      <c r="CW37" s="194">
        <f>((Provider!CY$9+Provider!CZ$18)*(1+CW28)^CW27)/$B$5</f>
        <v>4.7942907574541484E-2</v>
      </c>
      <c r="CX37" s="194">
        <f>((Provider!CZ$9+Provider!DA$18)*(1+CX28)^CX27)/$B$5</f>
        <v>4.7990850482116022E-2</v>
      </c>
      <c r="CY37" s="194">
        <f>((Provider!DA$9+Provider!DB$18)*(1+CY28)^CY27)/$B$5</f>
        <v>4.8038841332598121E-2</v>
      </c>
      <c r="CZ37" s="194">
        <f>((Provider!DB$9+Provider!DC$18)*(1+CZ28)^CZ27)/$B$5</f>
        <v>4.8086880173930709E-2</v>
      </c>
      <c r="DA37" s="194">
        <f>((Provider!DC$9+Provider!DD$18)*(1+DA28)^DA27)/$B$5</f>
        <v>4.8134967054104645E-2</v>
      </c>
      <c r="DB37" s="194">
        <f>((Provider!DD$9+Provider!DE$18)*(1+DB28)^DB27)/$B$5</f>
        <v>4.818310202115874E-2</v>
      </c>
      <c r="DC37" s="194">
        <f>((Provider!DE$9+Provider!DF$18)*(1+DC28)^DC27)/$B$5</f>
        <v>4.8231285123179889E-2</v>
      </c>
      <c r="DD37" s="194">
        <f>((Provider!DF$9+Provider!DG$18)*(1+DD28)^DD27)/$B$5</f>
        <v>4.827951640830306E-2</v>
      </c>
      <c r="DE37" s="194">
        <f>((Provider!DG$9+Provider!DH$18)*(1+DE28)^DE27)/$B$5</f>
        <v>4.8327795924711363E-2</v>
      </c>
      <c r="DF37" s="194">
        <f>((Provider!DH$9+Provider!DI$18)*(1+DF28)^DF27)/$B$5</f>
        <v>4.8376123720636086E-2</v>
      </c>
      <c r="DG37" s="194">
        <f>((Provider!DI$9+Provider!DJ$18)*(1+DG28)^DG27)/$B$5</f>
        <v>4.8424499844356698E-2</v>
      </c>
      <c r="DH37" s="194">
        <f>((Provider!DJ$9+Provider!DK$18)*(1+DH28)^DH27)/$B$5</f>
        <v>0.14232889083954192</v>
      </c>
      <c r="DI37" s="194">
        <f>((Provider!DK$9+Provider!DL$18)*(1+DI28)^DI27)/$B$5</f>
        <v>0</v>
      </c>
      <c r="DJ37" s="194">
        <f>((Provider!DL$9+Provider!DM$18)*(1+DJ28)^DJ27)/$B$5</f>
        <v>0</v>
      </c>
      <c r="DK37" s="194">
        <f>((Provider!DM$9+Provider!DN$18)*(1+DK28)^DK27)/$B$5</f>
        <v>0</v>
      </c>
      <c r="DL37" s="194">
        <f>((Provider!DN$9+Provider!DO$18)*(1+DL28)^DL27)/$B$5</f>
        <v>0</v>
      </c>
      <c r="DM37" s="194">
        <f>((Provider!DO$9+Provider!DP$18)*(1+DM28)^DM27)/$B$5</f>
        <v>0</v>
      </c>
      <c r="DN37" s="194">
        <f>((Provider!DP$9+Provider!DQ$18)*(1+DN28)^DN27)/$B$5</f>
        <v>0</v>
      </c>
      <c r="DO37" s="194">
        <f>((Provider!DQ$9+Provider!DR$18)*(1+DO28)^DO27)/$B$5</f>
        <v>0</v>
      </c>
      <c r="DP37" s="194">
        <f>((Provider!DR$9+Provider!DS$18)*(1+DP28)^DP27)/$B$5</f>
        <v>0</v>
      </c>
      <c r="DQ37" s="439">
        <f>((Provider!DS$9+Provider!DT$18)*(1+DQ28)^DQ27)/$B$5</f>
        <v>0</v>
      </c>
    </row>
    <row r="38" spans="1:121" s="3" customFormat="1" x14ac:dyDescent="0.2">
      <c r="A38" s="428" t="str">
        <f>"Price per " &amp;$B$4&amp; " for Equipment Amortisation"</f>
        <v>Price per Unit 1 for Equipment Amortisation</v>
      </c>
      <c r="B38" s="194">
        <f>((Provider!E$10)*(1+B28)^B27)/$B$5</f>
        <v>8.5224512422380189E-2</v>
      </c>
      <c r="C38" s="194">
        <f>((Provider!F$10)*(1+C28)^C27)/$B$5</f>
        <v>8.5395046671737349E-2</v>
      </c>
      <c r="D38" s="194">
        <f>((Provider!G$10)*(1+D28)^D27)/$B$5</f>
        <v>8.5480441718409073E-2</v>
      </c>
      <c r="E38" s="194">
        <f>((Provider!H$10)*(1+E28)^E27)/$B$5</f>
        <v>8.5565922160127483E-2</v>
      </c>
      <c r="F38" s="194">
        <f>((Provider!I$10)*(1+F28)^F27)/$B$5</f>
        <v>8.5651488082287591E-2</v>
      </c>
      <c r="G38" s="194">
        <f>((Provider!J$10)*(1+G28)^G27)/$B$5</f>
        <v>8.5737139570369866E-2</v>
      </c>
      <c r="H38" s="194">
        <f>((Provider!K$10)*(1+H28)^H27)/$B$5</f>
        <v>8.5822876709940224E-2</v>
      </c>
      <c r="I38" s="194">
        <f>((Provider!L$10)*(1+I28)^I27)/$B$5</f>
        <v>8.590869958665015E-2</v>
      </c>
      <c r="J38" s="194">
        <f>((Provider!M$10)*(1+J28)^J27)/$B$5</f>
        <v>8.5994608286236798E-2</v>
      </c>
      <c r="K38" s="194">
        <f>((Provider!N$10)*(1+K28)^K27)/$B$5</f>
        <v>8.6080602894523017E-2</v>
      </c>
      <c r="L38" s="194">
        <f>((Provider!O$10)*(1+L28)^L27)/$B$5</f>
        <v>8.6166683497417532E-2</v>
      </c>
      <c r="M38" s="194">
        <f>((Provider!P$10)*(1+M28)^M27)/$B$5</f>
        <v>8.6252850180914942E-2</v>
      </c>
      <c r="N38" s="194">
        <f>((Provider!Q$10)*(1+N28)^N27)/$B$5</f>
        <v>8.6339103031095848E-2</v>
      </c>
      <c r="O38" s="194">
        <f>((Provider!R$10)*(1+O28)^O27)/$B$5</f>
        <v>8.6425442134126923E-2</v>
      </c>
      <c r="P38" s="194">
        <f>((Provider!S$10)*(1+P28)^P27)/$B$5</f>
        <v>8.6511867576261045E-2</v>
      </c>
      <c r="Q38" s="194">
        <f>((Provider!T$10)*(1+Q28)^Q27)/$B$5</f>
        <v>8.6598379443837289E-2</v>
      </c>
      <c r="R38" s="194">
        <f>((Provider!U$10)*(1+R28)^R27)/$B$5</f>
        <v>8.6684977823281106E-2</v>
      </c>
      <c r="S38" s="194">
        <f>((Provider!V$10)*(1+S28)^S27)/$B$5</f>
        <v>8.6771662801104391E-2</v>
      </c>
      <c r="T38" s="194">
        <f>((Provider!W$10)*(1+T28)^T27)/$B$5</f>
        <v>8.6858434463905468E-2</v>
      </c>
      <c r="U38" s="194">
        <f>((Provider!X$10)*(1+U28)^U27)/$B$5</f>
        <v>8.6945292898369372E-2</v>
      </c>
      <c r="V38" s="194">
        <f>((Provider!Y$10)*(1+V28)^V27)/$B$5</f>
        <v>8.7032238191267722E-2</v>
      </c>
      <c r="W38" s="194">
        <f>((Provider!Z$10)*(1+W28)^W27)/$B$5</f>
        <v>8.7119270429458967E-2</v>
      </c>
      <c r="X38" s="194">
        <f>((Provider!AA$10)*(1+X28)^X27)/$B$5</f>
        <v>8.720638969988842E-2</v>
      </c>
      <c r="Y38" s="194">
        <f>((Provider!AB$10)*(1+Y28)^Y27)/$B$5</f>
        <v>8.7293596089588324E-2</v>
      </c>
      <c r="Z38" s="194">
        <f>((Provider!AC$10)*(1+Z28)^Z27)/$B$5</f>
        <v>8.7380889685677893E-2</v>
      </c>
      <c r="AA38" s="194">
        <f>((Provider!AD$10)*(1+AA28)^AA27)/$B$5</f>
        <v>8.7468270575363563E-2</v>
      </c>
      <c r="AB38" s="194">
        <f>((Provider!AE$10)*(1+AB28)^AB27)/$B$5</f>
        <v>8.7555738845938896E-2</v>
      </c>
      <c r="AC38" s="194">
        <f>((Provider!AF$10)*(1+AC28)^AC27)/$B$5</f>
        <v>8.7643294584784828E-2</v>
      </c>
      <c r="AD38" s="194">
        <f>((Provider!AG$10)*(1+AD28)^AD27)/$B$5</f>
        <v>8.7730937879369614E-2</v>
      </c>
      <c r="AE38" s="194">
        <f>((Provider!AH$10)*(1+AE28)^AE27)/$B$5</f>
        <v>8.7818668817248952E-2</v>
      </c>
      <c r="AF38" s="194">
        <f>((Provider!AI$10)*(1+AF28)^AF27)/$B$5</f>
        <v>8.7906487486066207E-2</v>
      </c>
      <c r="AG38" s="194">
        <f>((Provider!AJ$10)*(1+AG28)^AG27)/$B$5</f>
        <v>8.7994393973552243E-2</v>
      </c>
      <c r="AH38" s="194">
        <f>((Provider!AK$10)*(1+AH28)^AH27)/$B$5</f>
        <v>8.8082388367525799E-2</v>
      </c>
      <c r="AI38" s="194">
        <f>((Provider!AL$10)*(1+AI28)^AI27)/$B$5</f>
        <v>8.8170470755893293E-2</v>
      </c>
      <c r="AJ38" s="194">
        <f>((Provider!AM$10)*(1+AJ28)^AJ27)/$B$5</f>
        <v>8.825864122664917E-2</v>
      </c>
      <c r="AK38" s="194">
        <f>((Provider!AN$10)*(1+AK28)^AK27)/$B$5</f>
        <v>8.8346899867875833E-2</v>
      </c>
      <c r="AL38" s="194">
        <f>((Provider!AO$10)*(1+AL28)^AL27)/$B$5</f>
        <v>8.8435246767743683E-2</v>
      </c>
      <c r="AM38" s="194">
        <f>((Provider!AP$10)*(1+AM28)^AM27)/$B$5</f>
        <v>8.8523682014511412E-2</v>
      </c>
      <c r="AN38" s="194">
        <f>((Provider!AQ$10)*(1+AN28)^AN27)/$B$5</f>
        <v>8.8612205696525906E-2</v>
      </c>
      <c r="AO38" s="194">
        <f>((Provider!AR$10)*(1+AO28)^AO27)/$B$5</f>
        <v>8.8700817902222423E-2</v>
      </c>
      <c r="AP38" s="194">
        <f>((Provider!AS$10)*(1+AP28)^AP27)/$B$5</f>
        <v>8.8789518720124652E-2</v>
      </c>
      <c r="AQ38" s="194">
        <f>((Provider!AT$10)*(1+AQ28)^AQ27)/$B$5</f>
        <v>8.8878308238844753E-2</v>
      </c>
      <c r="AR38" s="194">
        <f>((Provider!AU$10)*(1+AR28)^AR27)/$B$5</f>
        <v>8.8967186547083577E-2</v>
      </c>
      <c r="AS38" s="194">
        <f>((Provider!AV$10)*(1+AS28)^AS27)/$B$5</f>
        <v>8.9056153733630655E-2</v>
      </c>
      <c r="AT38" s="194">
        <f>((Provider!AW$10)*(1+AT28)^AT27)/$B$5</f>
        <v>8.9145209887364296E-2</v>
      </c>
      <c r="AU38" s="194">
        <f>((Provider!AX$10)*(1+AU28)^AU27)/$B$5</f>
        <v>8.9234355097251625E-2</v>
      </c>
      <c r="AV38" s="194">
        <f>((Provider!AY$10)*(1+AV28)^AV27)/$B$5</f>
        <v>8.9323589452348875E-2</v>
      </c>
      <c r="AW38" s="194">
        <f>((Provider!AZ$10)*(1+AW28)^AW27)/$B$5</f>
        <v>8.9412913041801184E-2</v>
      </c>
      <c r="AX38" s="194">
        <f>((Provider!BA$10)*(1+AX28)^AX27)/$B$5</f>
        <v>8.950232595484299E-2</v>
      </c>
      <c r="AY38" s="194">
        <f>((Provider!BB$10)*(1+AY28)^AY27)/$B$5</f>
        <v>8.9591828280797828E-2</v>
      </c>
      <c r="AZ38" s="194">
        <f>((Provider!BC$10)*(1+AZ28)^AZ27)/$B$5</f>
        <v>8.9681420109078605E-2</v>
      </c>
      <c r="BA38" s="194">
        <f>((Provider!BD$10)*(1+BA28)^BA27)/$B$5</f>
        <v>8.9771101529187658E-2</v>
      </c>
      <c r="BB38" s="194">
        <f>((Provider!BE$10)*(1+BB28)^BB27)/$B$5</f>
        <v>8.9860872630716848E-2</v>
      </c>
      <c r="BC38" s="194">
        <f>((Provider!BF$10)*(1+BC28)^BC27)/$B$5</f>
        <v>8.9950733503347535E-2</v>
      </c>
      <c r="BD38" s="194">
        <f>((Provider!BG$10)*(1+BD28)^BD27)/$B$5</f>
        <v>9.0040684236850882E-2</v>
      </c>
      <c r="BE38" s="194">
        <f>((Provider!BH$10)*(1+BE28)^BE27)/$B$5</f>
        <v>9.0130724921087729E-2</v>
      </c>
      <c r="BF38" s="194">
        <f>((Provider!BI$10)*(1+BF28)^BF27)/$B$5</f>
        <v>9.0220855646008818E-2</v>
      </c>
      <c r="BG38" s="194">
        <f>((Provider!BJ$10)*(1+BG28)^BG27)/$B$5</f>
        <v>9.0311076501654819E-2</v>
      </c>
      <c r="BH38" s="194">
        <f>((Provider!BK$10)*(1+BH28)^BH27)/$B$5</f>
        <v>9.0401387578156453E-2</v>
      </c>
      <c r="BI38" s="194">
        <f>((Provider!BL$10)*(1+BI28)^BI27)/$B$5</f>
        <v>9.0491788965734593E-2</v>
      </c>
      <c r="BJ38" s="194">
        <f>((Provider!BM$10)*(1+BJ28)^BJ27)/$B$5</f>
        <v>9.0582280754700331E-2</v>
      </c>
      <c r="BK38" s="194">
        <f>((Provider!BN$10)*(1+BK28)^BK27)/$B$5</f>
        <v>9.0672863035454992E-2</v>
      </c>
      <c r="BL38" s="194">
        <f>((Provider!BO$10)*(1+BL28)^BL27)/$B$5</f>
        <v>9.0763535898490441E-2</v>
      </c>
      <c r="BM38" s="194">
        <f>((Provider!BP$10)*(1+BM28)^BM27)/$B$5</f>
        <v>9.0854299434388913E-2</v>
      </c>
      <c r="BN38" s="194">
        <f>((Provider!BQ$10)*(1+BN28)^BN27)/$B$5</f>
        <v>9.0945153733823295E-2</v>
      </c>
      <c r="BO38" s="194">
        <f>((Provider!BR$10)*(1+BO28)^BO27)/$B$5</f>
        <v>9.1036098887557093E-2</v>
      </c>
      <c r="BP38" s="194">
        <f>((Provider!BS$10)*(1+BP28)^BP27)/$B$5</f>
        <v>9.1127134986444633E-2</v>
      </c>
      <c r="BQ38" s="194">
        <f>((Provider!BT$10)*(1+BQ28)^BQ27)/$B$5</f>
        <v>9.1218262121431068E-2</v>
      </c>
      <c r="BR38" s="194">
        <f>((Provider!BU$10)*(1+BR28)^BR27)/$B$5</f>
        <v>9.1309480383552494E-2</v>
      </c>
      <c r="BS38" s="194">
        <f>((Provider!BV$10)*(1+BS28)^BS27)/$B$5</f>
        <v>9.140078986393603E-2</v>
      </c>
      <c r="BT38" s="194">
        <f>((Provider!BW$10)*(1+BT28)^BT27)/$B$5</f>
        <v>9.1492190653799946E-2</v>
      </c>
      <c r="BU38" s="194">
        <f>((Provider!BX$10)*(1+BU28)^BU27)/$B$5</f>
        <v>9.1583682844453757E-2</v>
      </c>
      <c r="BV38" s="194">
        <f>((Provider!BY$10)*(1+BV28)^BV27)/$B$5</f>
        <v>9.167526652729821E-2</v>
      </c>
      <c r="BW38" s="194">
        <f>((Provider!BZ$10)*(1+BW28)^BW27)/$B$5</f>
        <v>9.1766941793825468E-2</v>
      </c>
      <c r="BX38" s="194">
        <f>((Provider!CA$10)*(1+BX28)^BX27)/$B$5</f>
        <v>9.1858708735619285E-2</v>
      </c>
      <c r="BY38" s="194">
        <f>((Provider!CB$10)*(1+BY28)^BY27)/$B$5</f>
        <v>9.1950567444354883E-2</v>
      </c>
      <c r="BZ38" s="194">
        <f>((Provider!CC$10)*(1+BZ28)^BZ27)/$B$5</f>
        <v>9.2042518011799246E-2</v>
      </c>
      <c r="CA38" s="194">
        <f>((Provider!CD$10)*(1+CA28)^CA27)/$B$5</f>
        <v>9.2134560529811019E-2</v>
      </c>
      <c r="CB38" s="194">
        <f>((Provider!CE$10)*(1+CB28)^CB27)/$B$5</f>
        <v>9.2226695090340829E-2</v>
      </c>
      <c r="CC38" s="194">
        <f>((Provider!CF$10)*(1+CC28)^CC27)/$B$5</f>
        <v>9.2318921785431163E-2</v>
      </c>
      <c r="CD38" s="194">
        <f>((Provider!CG$10)*(1+CD28)^CD27)/$B$5</f>
        <v>9.2411240707216555E-2</v>
      </c>
      <c r="CE38" s="194">
        <f>((Provider!CH$10)*(1+CE28)^CE27)/$B$5</f>
        <v>9.2503651947923787E-2</v>
      </c>
      <c r="CF38" s="194">
        <f>((Provider!CI$10)*(1+CF28)^CF27)/$B$5</f>
        <v>9.2596155599871666E-2</v>
      </c>
      <c r="CG38" s="194">
        <f>((Provider!CJ$10)*(1+CG28)^CG27)/$B$5</f>
        <v>9.2688751755471532E-2</v>
      </c>
      <c r="CH38" s="194">
        <f>((Provider!CK$10)*(1+CH28)^CH27)/$B$5</f>
        <v>9.2781440507227017E-2</v>
      </c>
      <c r="CI38" s="194">
        <f>((Provider!CL$10)*(1+CI28)^CI27)/$B$5</f>
        <v>9.2874221947734203E-2</v>
      </c>
      <c r="CJ38" s="194">
        <f>((Provider!CM$10)*(1+CJ28)^CJ27)/$B$5</f>
        <v>9.2967096169681906E-2</v>
      </c>
      <c r="CK38" s="194">
        <f>((Provider!CN$10)*(1+CK28)^CK27)/$B$5</f>
        <v>9.3060063265851631E-2</v>
      </c>
      <c r="CL38" s="194">
        <f>((Provider!CO$10)*(1+CL28)^CL27)/$B$5</f>
        <v>9.3153123329117474E-2</v>
      </c>
      <c r="CM38" s="194">
        <f>((Provider!CP$10)*(1+CM28)^CM27)/$B$5</f>
        <v>9.3246276452446583E-2</v>
      </c>
      <c r="CN38" s="194">
        <f>((Provider!CQ$10)*(1+CN28)^CN27)/$B$5</f>
        <v>9.3339522728899005E-2</v>
      </c>
      <c r="CO38" s="194">
        <f>((Provider!CR$10)*(1+CO28)^CO27)/$B$5</f>
        <v>9.3432862251627877E-2</v>
      </c>
      <c r="CP38" s="194">
        <f>((Provider!CS$10)*(1+CP28)^CP27)/$B$5</f>
        <v>9.3526295113879512E-2</v>
      </c>
      <c r="CQ38" s="194">
        <f>((Provider!CT$10)*(1+CQ28)^CQ27)/$B$5</f>
        <v>9.3619821408993345E-2</v>
      </c>
      <c r="CR38" s="194">
        <f>((Provider!CU$10)*(1+CR28)^CR27)/$B$5</f>
        <v>9.3713441230402331E-2</v>
      </c>
      <c r="CS38" s="194">
        <f>((Provider!CV$10)*(1+CS28)^CS27)/$B$5</f>
        <v>9.3807154671632725E-2</v>
      </c>
      <c r="CT38" s="194">
        <f>((Provider!CW$10)*(1+CT28)^CT27)/$B$5</f>
        <v>9.3900961826304363E-2</v>
      </c>
      <c r="CU38" s="194">
        <f>((Provider!CX$10)*(1+CU28)^CU27)/$B$5</f>
        <v>9.3994862788130615E-2</v>
      </c>
      <c r="CV38" s="194">
        <f>((Provider!CY$10)*(1+CV28)^CV27)/$B$5</f>
        <v>9.4088857650918734E-2</v>
      </c>
      <c r="CW38" s="194">
        <f>((Provider!CZ$10)*(1+CW28)^CW27)/$B$5</f>
        <v>9.4182946508569676E-2</v>
      </c>
      <c r="CX38" s="194">
        <f>((Provider!DA$10)*(1+CX28)^CX27)/$B$5</f>
        <v>9.4277129455078226E-2</v>
      </c>
      <c r="CY38" s="194">
        <f>((Provider!DB$10)*(1+CY28)^CY27)/$B$5</f>
        <v>9.4371406584533274E-2</v>
      </c>
      <c r="CZ38" s="194">
        <f>((Provider!DC$10)*(1+CZ28)^CZ27)/$B$5</f>
        <v>9.4465777991117786E-2</v>
      </c>
      <c r="DA38" s="194">
        <f>((Provider!DD$10)*(1+DA28)^DA27)/$B$5</f>
        <v>9.4560243769108904E-2</v>
      </c>
      <c r="DB38" s="194">
        <f>((Provider!DE$10)*(1+DB28)^DB27)/$B$5</f>
        <v>9.4654804012878013E-2</v>
      </c>
      <c r="DC38" s="194">
        <f>((Provider!DF$10)*(1+DC28)^DC27)/$B$5</f>
        <v>9.4749458816890869E-2</v>
      </c>
      <c r="DD38" s="194">
        <f>((Provider!DG$10)*(1+DD28)^DD27)/$B$5</f>
        <v>9.4844208275707734E-2</v>
      </c>
      <c r="DE38" s="194">
        <f>((Provider!DH$10)*(1+DE28)^DE27)/$B$5</f>
        <v>9.493905248398346E-2</v>
      </c>
      <c r="DF38" s="194">
        <f>((Provider!DI$10)*(1+DF28)^DF27)/$B$5</f>
        <v>9.5033991536467438E-2</v>
      </c>
      <c r="DG38" s="194">
        <f>((Provider!DJ$10)*(1+DG28)^DG27)/$B$5</f>
        <v>9.5129025528003869E-2</v>
      </c>
      <c r="DH38" s="194">
        <f>((Provider!DK$10)*(1+DH28)^DH27)/$B$5</f>
        <v>0</v>
      </c>
      <c r="DI38" s="194">
        <f>((Provider!DL$10)*(1+DI28)^DI27)/$B$5</f>
        <v>0</v>
      </c>
      <c r="DJ38" s="194">
        <f>((Provider!DM$10)*(1+DJ28)^DJ27)/$B$5</f>
        <v>0</v>
      </c>
      <c r="DK38" s="194">
        <f>((Provider!DN$10)*(1+DK28)^DK27)/$B$5</f>
        <v>0</v>
      </c>
      <c r="DL38" s="194">
        <f>((Provider!DO$10)*(1+DL28)^DL27)/$B$5</f>
        <v>0</v>
      </c>
      <c r="DM38" s="194">
        <f>((Provider!DP$10)*(1+DM28)^DM27)/$B$5</f>
        <v>0</v>
      </c>
      <c r="DN38" s="194">
        <f>((Provider!DQ$10)*(1+DN28)^DN27)/$B$5</f>
        <v>0</v>
      </c>
      <c r="DO38" s="194">
        <f>((Provider!DR$10)*(1+DO28)^DO27)/$B$5</f>
        <v>0</v>
      </c>
      <c r="DP38" s="194">
        <f>((Provider!DS$10)*(1+DP28)^DP27)/$B$5</f>
        <v>0</v>
      </c>
      <c r="DQ38" s="439">
        <f>((Provider!DT$10)*(1+DQ28)^DQ27)/$B$5</f>
        <v>0</v>
      </c>
    </row>
    <row r="39" spans="1:121" s="3" customFormat="1" x14ac:dyDescent="0.2">
      <c r="A39" s="437" t="str">
        <f>"Price per " &amp;$B$6</f>
        <v>Price per Other</v>
      </c>
      <c r="B39" s="192">
        <f>SUM(B40:B42)</f>
        <v>2.897471065734265</v>
      </c>
      <c r="C39" s="192">
        <f t="shared" ref="C39:R39" si="220">SUM(C40:C42)</f>
        <v>2.9013212885870066</v>
      </c>
      <c r="D39" s="192">
        <f t="shared" si="220"/>
        <v>2.9034208810546804</v>
      </c>
      <c r="E39" s="192">
        <f t="shared" si="220"/>
        <v>2.9055223325961768</v>
      </c>
      <c r="F39" s="192">
        <f t="shared" si="220"/>
        <v>2.9076256449984119</v>
      </c>
      <c r="G39" s="192">
        <f t="shared" si="220"/>
        <v>2.9097308200500702</v>
      </c>
      <c r="H39" s="192">
        <f t="shared" si="220"/>
        <v>2.9118378595416026</v>
      </c>
      <c r="I39" s="192">
        <f t="shared" si="220"/>
        <v>2.9139467652652278</v>
      </c>
      <c r="J39" s="192">
        <f t="shared" si="220"/>
        <v>2.9160575390149361</v>
      </c>
      <c r="K39" s="192">
        <f t="shared" si="220"/>
        <v>2.918170182586489</v>
      </c>
      <c r="L39" s="192">
        <f t="shared" si="220"/>
        <v>2.9202846977774231</v>
      </c>
      <c r="M39" s="192">
        <f t="shared" si="220"/>
        <v>2.9224010863870511</v>
      </c>
      <c r="N39" s="192">
        <f t="shared" si="220"/>
        <v>2.9245193502164621</v>
      </c>
      <c r="O39" s="192">
        <f t="shared" si="220"/>
        <v>2.9266394910685252</v>
      </c>
      <c r="P39" s="192">
        <f t="shared" si="220"/>
        <v>2.9287615107478913</v>
      </c>
      <c r="Q39" s="192">
        <f t="shared" si="220"/>
        <v>2.9308854110609928</v>
      </c>
      <c r="R39" s="192">
        <f t="shared" si="220"/>
        <v>2.9330111938160481</v>
      </c>
      <c r="S39" s="192">
        <f t="shared" ref="S39" si="221">SUM(S40:S42)</f>
        <v>2.9351388608230624</v>
      </c>
      <c r="T39" s="192">
        <f t="shared" ref="T39" si="222">SUM(T40:T42)</f>
        <v>2.9372684138938263</v>
      </c>
      <c r="U39" s="192">
        <f t="shared" ref="U39" si="223">SUM(U40:U42)</f>
        <v>2.9393998548419251</v>
      </c>
      <c r="V39" s="192">
        <f t="shared" ref="V39" si="224">SUM(V40:V42)</f>
        <v>2.9415331854827329</v>
      </c>
      <c r="W39" s="192">
        <f t="shared" ref="W39" si="225">SUM(W40:W42)</f>
        <v>2.9436684076334156</v>
      </c>
      <c r="X39" s="192">
        <f t="shared" ref="X39" si="226">SUM(X40:X42)</f>
        <v>2.9458055231129396</v>
      </c>
      <c r="Y39" s="192">
        <f t="shared" ref="Y39" si="227">SUM(Y40:Y42)</f>
        <v>2.9438024502731421</v>
      </c>
      <c r="Z39" s="192">
        <f t="shared" ref="Z39" si="228">SUM(Z40:Z42)</f>
        <v>2.9457698000763815</v>
      </c>
      <c r="AA39" s="192">
        <f t="shared" ref="AA39" si="229">SUM(AA40:AA42)</f>
        <v>2.9477389707615274</v>
      </c>
      <c r="AB39" s="192">
        <f t="shared" ref="AB39" si="230">SUM(AB40:AB42)</f>
        <v>2.9497099641274906</v>
      </c>
      <c r="AC39" s="192">
        <f t="shared" ref="AC39" si="231">SUM(AC40:AC42)</f>
        <v>2.9516827819749794</v>
      </c>
      <c r="AD39" s="192">
        <f t="shared" ref="AD39" si="232">SUM(AD40:AD42)</f>
        <v>2.9536574261064983</v>
      </c>
      <c r="AE39" s="192">
        <f t="shared" ref="AE39" si="233">SUM(AE40:AE42)</f>
        <v>2.9556338983263504</v>
      </c>
      <c r="AF39" s="192">
        <f t="shared" ref="AF39" si="234">SUM(AF40:AF42)</f>
        <v>2.957612200440642</v>
      </c>
      <c r="AG39" s="192">
        <f t="shared" ref="AG39:AH39" si="235">SUM(AG40:AG42)</f>
        <v>2.9595923342572803</v>
      </c>
      <c r="AH39" s="192">
        <f t="shared" si="235"/>
        <v>2.9615743015859781</v>
      </c>
      <c r="AI39" s="192">
        <f t="shared" ref="AI39" si="236">SUM(AI40:AI42)</f>
        <v>2.9635581042382531</v>
      </c>
      <c r="AJ39" s="192">
        <f t="shared" ref="AJ39" si="237">SUM(AJ40:AJ42)</f>
        <v>2.9655437440274328</v>
      </c>
      <c r="AK39" s="192">
        <f t="shared" ref="AK39" si="238">SUM(AK40:AK42)</f>
        <v>2.9675312227686552</v>
      </c>
      <c r="AL39" s="192">
        <f t="shared" ref="AL39" si="239">SUM(AL40:AL42)</f>
        <v>2.9695205422788677</v>
      </c>
      <c r="AM39" s="192">
        <f t="shared" ref="AM39" si="240">SUM(AM40:AM42)</f>
        <v>2.9715117043768338</v>
      </c>
      <c r="AN39" s="192">
        <f t="shared" ref="AN39" si="241">SUM(AN40:AN42)</f>
        <v>2.9735047108831312</v>
      </c>
      <c r="AO39" s="192">
        <f t="shared" ref="AO39" si="242">SUM(AO40:AO42)</f>
        <v>2.9754995636201551</v>
      </c>
      <c r="AP39" s="192">
        <f t="shared" ref="AP39" si="243">SUM(AP40:AP42)</f>
        <v>2.9774962644121206</v>
      </c>
      <c r="AQ39" s="192">
        <f t="shared" ref="AQ39" si="244">SUM(AQ40:AQ42)</f>
        <v>2.979494815085062</v>
      </c>
      <c r="AR39" s="192">
        <f t="shared" ref="AR39" si="245">SUM(AR40:AR42)</f>
        <v>2.9814952174668372</v>
      </c>
      <c r="AS39" s="192">
        <f t="shared" ref="AS39" si="246">SUM(AS40:AS42)</f>
        <v>2.9834974733871289</v>
      </c>
      <c r="AT39" s="192">
        <f t="shared" ref="AT39" si="247">SUM(AT40:AT42)</f>
        <v>2.9855015846774471</v>
      </c>
      <c r="AU39" s="192">
        <f t="shared" ref="AU39" si="248">SUM(AU40:AU42)</f>
        <v>2.9875075531711275</v>
      </c>
      <c r="AV39" s="192">
        <f t="shared" ref="AV39" si="249">SUM(AV40:AV42)</f>
        <v>2.989515380703339</v>
      </c>
      <c r="AW39" s="192">
        <f t="shared" ref="AW39:AX39" si="250">SUM(AW40:AW42)</f>
        <v>2.991525069111078</v>
      </c>
      <c r="AX39" s="192">
        <f t="shared" si="250"/>
        <v>2.9935366202331797</v>
      </c>
      <c r="AY39" s="192">
        <f t="shared" ref="AY39" si="251">SUM(AY40:AY42)</f>
        <v>2.9955500359103118</v>
      </c>
      <c r="AZ39" s="192">
        <f t="shared" ref="AZ39" si="252">SUM(AZ40:AZ42)</f>
        <v>2.9975653179849786</v>
      </c>
      <c r="BA39" s="192">
        <f t="shared" ref="BA39" si="253">SUM(BA40:BA42)</f>
        <v>2.9995824683015266</v>
      </c>
      <c r="BB39" s="192">
        <f t="shared" ref="BB39" si="254">SUM(BB40:BB42)</f>
        <v>3.0016014887061409</v>
      </c>
      <c r="BC39" s="192">
        <f t="shared" ref="BC39" si="255">SUM(BC40:BC42)</f>
        <v>3.0036223810468501</v>
      </c>
      <c r="BD39" s="192">
        <f t="shared" ref="BD39" si="256">SUM(BD40:BD42)</f>
        <v>3.0056451471735279</v>
      </c>
      <c r="BE39" s="192">
        <f t="shared" ref="BE39" si="257">SUM(BE40:BE42)</f>
        <v>3.0076697889378945</v>
      </c>
      <c r="BF39" s="192">
        <f t="shared" ref="BF39" si="258">SUM(BF40:BF42)</f>
        <v>3.0096963081935177</v>
      </c>
      <c r="BG39" s="192">
        <f t="shared" ref="BG39" si="259">SUM(BG40:BG42)</f>
        <v>3.0117247067958166</v>
      </c>
      <c r="BH39" s="192">
        <f t="shared" ref="BH39" si="260">SUM(BH40:BH42)</f>
        <v>3.0137549866020619</v>
      </c>
      <c r="BI39" s="192">
        <f t="shared" ref="BI39" si="261">SUM(BI40:BI42)</f>
        <v>3.0157871494713779</v>
      </c>
      <c r="BJ39" s="192">
        <f t="shared" ref="BJ39" si="262">SUM(BJ40:BJ42)</f>
        <v>3.0178211972647464</v>
      </c>
      <c r="BK39" s="192">
        <f t="shared" ref="BK39" si="263">SUM(BK40:BK42)</f>
        <v>3.0198571318450043</v>
      </c>
      <c r="BL39" s="192">
        <f t="shared" ref="BL39" si="264">SUM(BL40:BL42)</f>
        <v>3.0218949550768497</v>
      </c>
      <c r="BM39" s="192">
        <f t="shared" ref="BM39:BN39" si="265">SUM(BM40:BM42)</f>
        <v>3.0239346688268425</v>
      </c>
      <c r="BN39" s="192">
        <f t="shared" si="265"/>
        <v>3.0259762749634049</v>
      </c>
      <c r="BO39" s="192">
        <f t="shared" ref="BO39" si="266">SUM(BO40:BO42)</f>
        <v>3.0280197753568228</v>
      </c>
      <c r="BP39" s="192">
        <f t="shared" ref="BP39" si="267">SUM(BP40:BP42)</f>
        <v>3.0300651718792526</v>
      </c>
      <c r="BQ39" s="192">
        <f t="shared" ref="BQ39" si="268">SUM(BQ40:BQ42)</f>
        <v>3.0321124664047168</v>
      </c>
      <c r="BR39" s="192">
        <f t="shared" ref="BR39" si="269">SUM(BR40:BR42)</f>
        <v>3.0341616608091098</v>
      </c>
      <c r="BS39" s="192">
        <f t="shared" ref="BS39" si="270">SUM(BS40:BS42)</f>
        <v>3.0362127569701975</v>
      </c>
      <c r="BT39" s="192">
        <f t="shared" ref="BT39" si="271">SUM(BT40:BT42)</f>
        <v>3.0382657567676219</v>
      </c>
      <c r="BU39" s="192">
        <f t="shared" ref="BU39" si="272">SUM(BU40:BU42)</f>
        <v>3.0403206620828991</v>
      </c>
      <c r="BV39" s="192">
        <f t="shared" ref="BV39" si="273">SUM(BV40:BV42)</f>
        <v>3.0423774747994257</v>
      </c>
      <c r="BW39" s="192">
        <f t="shared" ref="BW39" si="274">SUM(BW40:BW42)</f>
        <v>3.0444361968024771</v>
      </c>
      <c r="BX39" s="192">
        <f t="shared" ref="BX39" si="275">SUM(BX40:BX42)</f>
        <v>3.0464968299792101</v>
      </c>
      <c r="BY39" s="192">
        <f t="shared" ref="BY39" si="276">SUM(BY40:BY42)</f>
        <v>3.0485593762186673</v>
      </c>
      <c r="BZ39" s="192">
        <f t="shared" ref="BZ39" si="277">SUM(BZ40:BZ42)</f>
        <v>3.0506238374117753</v>
      </c>
      <c r="CA39" s="192">
        <f t="shared" ref="CA39" si="278">SUM(CA40:CA42)</f>
        <v>3.0526902154513493</v>
      </c>
      <c r="CB39" s="192">
        <f t="shared" ref="CB39" si="279">SUM(CB40:CB42)</f>
        <v>3.0547585122320933</v>
      </c>
      <c r="CC39" s="192">
        <f t="shared" ref="CC39:CD39" si="280">SUM(CC40:CC42)</f>
        <v>3.0568287296506025</v>
      </c>
      <c r="CD39" s="192">
        <f t="shared" si="280"/>
        <v>3.0589008696053659</v>
      </c>
      <c r="CE39" s="192">
        <f t="shared" ref="CE39" si="281">SUM(CE40:CE42)</f>
        <v>3.0609749339967687</v>
      </c>
      <c r="CF39" s="192">
        <f t="shared" ref="CF39" si="282">SUM(CF40:CF42)</f>
        <v>3.0630509247270896</v>
      </c>
      <c r="CG39" s="192">
        <f t="shared" ref="CG39" si="283">SUM(CG40:CG42)</f>
        <v>3.0651288437005113</v>
      </c>
      <c r="CH39" s="192">
        <f t="shared" ref="CH39" si="284">SUM(CH40:CH42)</f>
        <v>3.0672086928231139</v>
      </c>
      <c r="CI39" s="192">
        <f t="shared" ref="CI39" si="285">SUM(CI40:CI42)</f>
        <v>3.0692904740028806</v>
      </c>
      <c r="CJ39" s="192">
        <f t="shared" ref="CJ39" si="286">SUM(CJ40:CJ42)</f>
        <v>3.0713741891497</v>
      </c>
      <c r="CK39" s="192">
        <f t="shared" ref="CK39" si="287">SUM(CK40:CK42)</f>
        <v>3.0734598401753681</v>
      </c>
      <c r="CL39" s="192">
        <f t="shared" ref="CL39" si="288">SUM(CL40:CL42)</f>
        <v>3.0755474289935867</v>
      </c>
      <c r="CM39" s="192">
        <f t="shared" ref="CM39" si="289">SUM(CM40:CM42)</f>
        <v>3.07763695751997</v>
      </c>
      <c r="CN39" s="192">
        <f t="shared" ref="CN39" si="290">SUM(CN40:CN42)</f>
        <v>3.0797284276720442</v>
      </c>
      <c r="CO39" s="192">
        <f t="shared" ref="CO39" si="291">SUM(CO40:CO42)</f>
        <v>3.0818218413692495</v>
      </c>
      <c r="CP39" s="192">
        <f t="shared" ref="CP39" si="292">SUM(CP40:CP42)</f>
        <v>3.0839172005329432</v>
      </c>
      <c r="CQ39" s="192">
        <f t="shared" ref="CQ39" si="293">SUM(CQ40:CQ42)</f>
        <v>3.0860145070863978</v>
      </c>
      <c r="CR39" s="192">
        <f t="shared" ref="CR39" si="294">SUM(CR40:CR42)</f>
        <v>3.0881137629548094</v>
      </c>
      <c r="CS39" s="192">
        <f t="shared" ref="CS39:CT39" si="295">SUM(CS40:CS42)</f>
        <v>3.0902149700652943</v>
      </c>
      <c r="CT39" s="192">
        <f t="shared" si="295"/>
        <v>3.0923181303468912</v>
      </c>
      <c r="CU39" s="192">
        <f t="shared" ref="CU39" si="296">SUM(CU40:CU42)</f>
        <v>3.0944232457305665</v>
      </c>
      <c r="CV39" s="192">
        <f t="shared" ref="CV39" si="297">SUM(CV40:CV42)</f>
        <v>3.0965303181492132</v>
      </c>
      <c r="CW39" s="192">
        <f t="shared" ref="CW39" si="298">SUM(CW40:CW42)</f>
        <v>3.0986393495376552</v>
      </c>
      <c r="CX39" s="192">
        <f t="shared" ref="CX39" si="299">SUM(CX40:CX42)</f>
        <v>3.1007503418326454</v>
      </c>
      <c r="CY39" s="192">
        <f t="shared" ref="CY39" si="300">SUM(CY40:CY42)</f>
        <v>3.1028632969728722</v>
      </c>
      <c r="CZ39" s="192">
        <f t="shared" ref="CZ39" si="301">SUM(CZ40:CZ42)</f>
        <v>3.1049782168989601</v>
      </c>
      <c r="DA39" s="192">
        <f t="shared" ref="DA39" si="302">SUM(DA40:DA42)</f>
        <v>3.1070951035534673</v>
      </c>
      <c r="DB39" s="192">
        <f t="shared" ref="DB39" si="303">SUM(DB40:DB42)</f>
        <v>3.109213958880896</v>
      </c>
      <c r="DC39" s="192">
        <f t="shared" ref="DC39" si="304">SUM(DC40:DC42)</f>
        <v>3.1113347848276849</v>
      </c>
      <c r="DD39" s="192">
        <f t="shared" ref="DD39" si="305">SUM(DD40:DD42)</f>
        <v>3.1134575833422184</v>
      </c>
      <c r="DE39" s="192">
        <f t="shared" ref="DE39" si="306">SUM(DE40:DE42)</f>
        <v>3.1155823563748264</v>
      </c>
      <c r="DF39" s="192">
        <f t="shared" ref="DF39" si="307">SUM(DF40:DF42)</f>
        <v>3.1177091058777848</v>
      </c>
      <c r="DG39" s="192">
        <f t="shared" ref="DG39" si="308">SUM(DG40:DG42)</f>
        <v>3.1198378338053172</v>
      </c>
      <c r="DH39" s="192">
        <f t="shared" ref="DH39" si="309">SUM(DH40:DH42)</f>
        <v>1.9394683525068246</v>
      </c>
      <c r="DI39" s="192">
        <f t="shared" ref="DI39:DJ39" si="310">SUM(DI40:DI42)</f>
        <v>0</v>
      </c>
      <c r="DJ39" s="192">
        <f t="shared" si="310"/>
        <v>0</v>
      </c>
      <c r="DK39" s="192">
        <f t="shared" ref="DK39" si="311">SUM(DK40:DK42)</f>
        <v>0</v>
      </c>
      <c r="DL39" s="192">
        <f t="shared" ref="DL39" si="312">SUM(DL40:DL42)</f>
        <v>0</v>
      </c>
      <c r="DM39" s="192">
        <f t="shared" ref="DM39" si="313">SUM(DM40:DM42)</f>
        <v>0</v>
      </c>
      <c r="DN39" s="192">
        <f t="shared" ref="DN39" si="314">SUM(DN40:DN42)</f>
        <v>0</v>
      </c>
      <c r="DO39" s="192">
        <f t="shared" ref="DO39" si="315">SUM(DO40:DO42)</f>
        <v>0</v>
      </c>
      <c r="DP39" s="192">
        <f t="shared" ref="DP39" si="316">SUM(DP40:DP42)</f>
        <v>0</v>
      </c>
      <c r="DQ39" s="193">
        <f t="shared" ref="DQ39" si="317">SUM(DQ40:DQ42)</f>
        <v>0</v>
      </c>
    </row>
    <row r="40" spans="1:121" s="3" customFormat="1" x14ac:dyDescent="0.2">
      <c r="A40" s="428" t="str">
        <f>"Price per " &amp;$B$6&amp; " for Electricity"</f>
        <v>Price per Other for Electricity</v>
      </c>
      <c r="B40" s="194">
        <f>-(Provider!E$18*(1+Pricing!B29)^Pricing!B27)/($B$7)</f>
        <v>1.1449833920000001</v>
      </c>
      <c r="C40" s="194">
        <f>-(Provider!F$18*(1+Pricing!C29)^Pricing!C27)/($B$7)</f>
        <v>1.1453268870175999</v>
      </c>
      <c r="D40" s="194">
        <f>-(Provider!G$18*(1+Pricing!D29)^Pricing!D27)/($B$7)</f>
        <v>1.1456704850837049</v>
      </c>
      <c r="E40" s="194">
        <f>-(Provider!H$18*(1+Pricing!E29)^Pricing!E27)/($B$7)</f>
        <v>1.1460141862292299</v>
      </c>
      <c r="F40" s="194">
        <f>-(Provider!I$18*(1+Pricing!F29)^Pricing!F27)/($B$7)</f>
        <v>1.1463579904850987</v>
      </c>
      <c r="G40" s="194">
        <f>-(Provider!J$18*(1+Pricing!G29)^Pricing!G27)/($B$7)</f>
        <v>1.1467018978822443</v>
      </c>
      <c r="H40" s="194">
        <f>-(Provider!K$18*(1+Pricing!H29)^Pricing!H27)/($B$7)</f>
        <v>1.1470459084516087</v>
      </c>
      <c r="I40" s="194">
        <f>-(Provider!L$18*(1+Pricing!I29)^Pricing!I27)/($B$7)</f>
        <v>1.147390022224144</v>
      </c>
      <c r="J40" s="194">
        <f>-(Provider!M$18*(1+Pricing!J29)^Pricing!J27)/($B$7)</f>
        <v>1.1477342392308114</v>
      </c>
      <c r="K40" s="194">
        <f>-(Provider!N$18*(1+Pricing!K29)^Pricing!K27)/($B$7)</f>
        <v>1.1480785595025804</v>
      </c>
      <c r="L40" s="194">
        <f>-(Provider!O$18*(1+Pricing!L29)^Pricing!L27)/($B$7)</f>
        <v>1.1484229830704311</v>
      </c>
      <c r="M40" s="194">
        <f>-(Provider!P$18*(1+Pricing!M29)^Pricing!M27)/($B$7)</f>
        <v>1.1487675099653518</v>
      </c>
      <c r="N40" s="194">
        <f>-(Provider!Q$18*(1+Pricing!N29)^Pricing!N27)/($B$7)</f>
        <v>1.1491121402183415</v>
      </c>
      <c r="O40" s="194">
        <f>-(Provider!R$18*(1+Pricing!O29)^Pricing!O27)/($B$7)</f>
        <v>1.149456873860407</v>
      </c>
      <c r="P40" s="194">
        <f>-(Provider!S$18*(1+Pricing!P29)^Pricing!P27)/($B$7)</f>
        <v>1.1498017109225651</v>
      </c>
      <c r="Q40" s="194">
        <f>-(Provider!T$18*(1+Pricing!Q29)^Pricing!Q27)/($B$7)</f>
        <v>1.1501466514358416</v>
      </c>
      <c r="R40" s="194">
        <f>-(Provider!U$18*(1+Pricing!R29)^Pricing!R27)/($B$7)</f>
        <v>1.1504916954312723</v>
      </c>
      <c r="S40" s="194">
        <f>-(Provider!V$18*(1+Pricing!S29)^Pricing!S27)/($B$7)</f>
        <v>1.1508368429399016</v>
      </c>
      <c r="T40" s="194">
        <f>-(Provider!W$18*(1+Pricing!T29)^Pricing!T27)/($B$7)</f>
        <v>1.1511820939927833</v>
      </c>
      <c r="U40" s="194">
        <f>-(Provider!X$18*(1+Pricing!U29)^Pricing!U27)/($B$7)</f>
        <v>1.1515274486209812</v>
      </c>
      <c r="V40" s="194">
        <f>-(Provider!Y$18*(1+Pricing!V29)^Pricing!V27)/($B$7)</f>
        <v>1.1518729068555675</v>
      </c>
      <c r="W40" s="194">
        <f>-(Provider!Z$18*(1+Pricing!W29)^Pricing!W27)/($B$7)</f>
        <v>1.152218468727624</v>
      </c>
      <c r="X40" s="194">
        <f>-(Provider!AA$18*(1+Pricing!X29)^Pricing!X27)/($B$7)</f>
        <v>1.1525641342682422</v>
      </c>
      <c r="Y40" s="194">
        <f>-(Provider!AB$18*(1+Pricing!Y29)^Pricing!Y27)/($B$7)</f>
        <v>1.1487678200396003</v>
      </c>
      <c r="Z40" s="194">
        <f>-(Provider!AC$18*(1+Pricing!Z29)^Pricing!Z27)/($B$7)</f>
        <v>1.1489401352126063</v>
      </c>
      <c r="AA40" s="194">
        <f>-(Provider!AD$18*(1+Pricing!AA29)^Pricing!AA27)/($B$7)</f>
        <v>1.1491124762328886</v>
      </c>
      <c r="AB40" s="194">
        <f>-(Provider!AE$18*(1+Pricing!AB29)^Pricing!AB27)/($B$7)</f>
        <v>1.1492848431043237</v>
      </c>
      <c r="AC40" s="194">
        <f>-(Provider!AF$18*(1+Pricing!AC29)^Pricing!AC27)/($B$7)</f>
        <v>1.1494572358307891</v>
      </c>
      <c r="AD40" s="194">
        <f>-(Provider!AG$18*(1+Pricing!AD29)^Pricing!AD27)/($B$7)</f>
        <v>1.1496296544161639</v>
      </c>
      <c r="AE40" s="194">
        <f>-(Provider!AH$18*(1+Pricing!AE29)^Pricing!AE27)/($B$7)</f>
        <v>1.1498020988643265</v>
      </c>
      <c r="AF40" s="194">
        <f>-(Provider!AI$18*(1+Pricing!AF29)^Pricing!AF27)/($B$7)</f>
        <v>1.1499745691791563</v>
      </c>
      <c r="AG40" s="194">
        <f>-(Provider!AJ$18*(1+Pricing!AG29)^Pricing!AG27)/($B$7)</f>
        <v>1.1501470653645334</v>
      </c>
      <c r="AH40" s="194">
        <f>-(Provider!AK$18*(1+Pricing!AH29)^Pricing!AH27)/($B$7)</f>
        <v>1.1503195874243382</v>
      </c>
      <c r="AI40" s="194">
        <f>-(Provider!AL$18*(1+Pricing!AI29)^Pricing!AI27)/($B$7)</f>
        <v>1.1504921353624522</v>
      </c>
      <c r="AJ40" s="194">
        <f>-(Provider!AM$18*(1+Pricing!AJ29)^Pricing!AJ27)/($B$7)</f>
        <v>1.1506647091827567</v>
      </c>
      <c r="AK40" s="194">
        <f>-(Provider!AN$18*(1+Pricing!AK29)^Pricing!AK27)/($B$7)</f>
        <v>1.1508373088891342</v>
      </c>
      <c r="AL40" s="194">
        <f>-(Provider!AO$18*(1+Pricing!AL29)^Pricing!AL27)/($B$7)</f>
        <v>1.1510099344854674</v>
      </c>
      <c r="AM40" s="194">
        <f>-(Provider!AP$18*(1+Pricing!AM29)^Pricing!AM27)/($B$7)</f>
        <v>1.1511825859756404</v>
      </c>
      <c r="AN40" s="194">
        <f>-(Provider!AQ$18*(1+Pricing!AN29)^Pricing!AN27)/($B$7)</f>
        <v>1.1513552633635371</v>
      </c>
      <c r="AO40" s="194">
        <f>-(Provider!AR$18*(1+Pricing!AO29)^Pricing!AO27)/($B$7)</f>
        <v>1.1515279666530416</v>
      </c>
      <c r="AP40" s="194">
        <f>-(Provider!AS$18*(1+Pricing!AP29)^Pricing!AP27)/($B$7)</f>
        <v>1.1517006958480398</v>
      </c>
      <c r="AQ40" s="194">
        <f>-(Provider!AT$18*(1+Pricing!AQ29)^Pricing!AQ27)/($B$7)</f>
        <v>1.1518734509524173</v>
      </c>
      <c r="AR40" s="194">
        <f>-(Provider!AU$18*(1+Pricing!AR29)^Pricing!AR27)/($B$7)</f>
        <v>1.1520462319700604</v>
      </c>
      <c r="AS40" s="194">
        <f>-(Provider!AV$18*(1+Pricing!AS29)^Pricing!AS27)/($B$7)</f>
        <v>1.1522190389048557</v>
      </c>
      <c r="AT40" s="194">
        <f>-(Provider!AW$18*(1+Pricing!AT29)^Pricing!AT27)/($B$7)</f>
        <v>1.1523918717606914</v>
      </c>
      <c r="AU40" s="194">
        <f>-(Provider!AX$18*(1+Pricing!AU29)^Pricing!AU27)/($B$7)</f>
        <v>1.1525647305414561</v>
      </c>
      <c r="AV40" s="194">
        <f>-(Provider!AY$18*(1+Pricing!AV29)^Pricing!AV27)/($B$7)</f>
        <v>1.1527376152510371</v>
      </c>
      <c r="AW40" s="194">
        <f>-(Provider!AZ$18*(1+Pricing!AW29)^Pricing!AW27)/($B$7)</f>
        <v>1.1529105258933252</v>
      </c>
      <c r="AX40" s="194">
        <f>-(Provider!BA$18*(1+Pricing!AX29)^Pricing!AX27)/($B$7)</f>
        <v>1.1530834624722091</v>
      </c>
      <c r="AY40" s="194">
        <f>-(Provider!BB$18*(1+Pricing!AY29)^Pricing!AY27)/($B$7)</f>
        <v>1.1532564249915802</v>
      </c>
      <c r="AZ40" s="194">
        <f>-(Provider!BC$18*(1+Pricing!AZ29)^Pricing!AZ27)/($B$7)</f>
        <v>1.1534294134553289</v>
      </c>
      <c r="BA40" s="194">
        <f>-(Provider!BD$18*(1+Pricing!BA29)^Pricing!BA27)/($B$7)</f>
        <v>1.1536024278673473</v>
      </c>
      <c r="BB40" s="194">
        <f>-(Provider!BE$18*(1+Pricing!BB29)^Pricing!BB27)/($B$7)</f>
        <v>1.1537754682315275</v>
      </c>
      <c r="BC40" s="194">
        <f>-(Provider!BF$18*(1+Pricing!BC29)^Pricing!BC27)/($B$7)</f>
        <v>1.1539485345517626</v>
      </c>
      <c r="BD40" s="194">
        <f>-(Provider!BG$18*(1+Pricing!BD29)^Pricing!BD27)/($B$7)</f>
        <v>1.1541216268319456</v>
      </c>
      <c r="BE40" s="194">
        <f>-(Provider!BH$18*(1+Pricing!BE29)^Pricing!BE27)/($B$7)</f>
        <v>1.1542947450759704</v>
      </c>
      <c r="BF40" s="194">
        <f>-(Provider!BI$18*(1+Pricing!BF29)^Pricing!BF27)/($B$7)</f>
        <v>1.154467889287732</v>
      </c>
      <c r="BG40" s="194">
        <f>-(Provider!BJ$18*(1+Pricing!BG29)^Pricing!BG27)/($B$7)</f>
        <v>1.1546410594711254</v>
      </c>
      <c r="BH40" s="194">
        <f>-(Provider!BK$18*(1+Pricing!BH29)^Pricing!BH27)/($B$7)</f>
        <v>1.1548142556300462</v>
      </c>
      <c r="BI40" s="194">
        <f>-(Provider!BL$18*(1+Pricing!BI29)^Pricing!BI27)/($B$7)</f>
        <v>1.1549874777683906</v>
      </c>
      <c r="BJ40" s="194">
        <f>-(Provider!BM$18*(1+Pricing!BJ29)^Pricing!BJ27)/($B$7)</f>
        <v>1.1551607258900558</v>
      </c>
      <c r="BK40" s="194">
        <f>-(Provider!BN$18*(1+Pricing!BK29)^Pricing!BK27)/($B$7)</f>
        <v>1.1553339999989398</v>
      </c>
      <c r="BL40" s="194">
        <f>-(Provider!BO$18*(1+Pricing!BL29)^Pricing!BL27)/($B$7)</f>
        <v>1.1555073000989395</v>
      </c>
      <c r="BM40" s="194">
        <f>-(Provider!BP$18*(1+Pricing!BM29)^Pricing!BM27)/($B$7)</f>
        <v>1.1556806261939547</v>
      </c>
      <c r="BN40" s="194">
        <f>-(Provider!BQ$18*(1+Pricing!BN29)^Pricing!BN27)/($B$7)</f>
        <v>1.1558539782878841</v>
      </c>
      <c r="BO40" s="194">
        <f>-(Provider!BR$18*(1+Pricing!BO29)^Pricing!BO27)/($B$7)</f>
        <v>1.1560273563846275</v>
      </c>
      <c r="BP40" s="194">
        <f>-(Provider!BS$18*(1+Pricing!BP29)^Pricing!BP27)/($B$7)</f>
        <v>1.1562007604880853</v>
      </c>
      <c r="BQ40" s="194">
        <f>-(Provider!BT$18*(1+Pricing!BQ29)^Pricing!BQ27)/($B$7)</f>
        <v>1.1563741906021585</v>
      </c>
      <c r="BR40" s="194">
        <f>-(Provider!BU$18*(1+Pricing!BR29)^Pricing!BR27)/($B$7)</f>
        <v>1.1565476467307487</v>
      </c>
      <c r="BS40" s="194">
        <f>-(Provider!BV$18*(1+Pricing!BS29)^Pricing!BS27)/($B$7)</f>
        <v>1.1567211288777586</v>
      </c>
      <c r="BT40" s="194">
        <f>-(Provider!BW$18*(1+Pricing!BT29)^Pricing!BT27)/($B$7)</f>
        <v>1.1568946370470907</v>
      </c>
      <c r="BU40" s="194">
        <f>-(Provider!BX$18*(1+Pricing!BU29)^Pricing!BU27)/($B$7)</f>
        <v>1.1570681712426476</v>
      </c>
      <c r="BV40" s="194">
        <f>-(Provider!BY$18*(1+Pricing!BV29)^Pricing!BV27)/($B$7)</f>
        <v>1.1572417314683341</v>
      </c>
      <c r="BW40" s="194">
        <f>-(Provider!BZ$18*(1+Pricing!BW29)^Pricing!BW27)/($B$7)</f>
        <v>1.1574153177280546</v>
      </c>
      <c r="BX40" s="194">
        <f>-(Provider!CA$18*(1+Pricing!BX29)^Pricing!BX27)/($B$7)</f>
        <v>1.1575889300257141</v>
      </c>
      <c r="BY40" s="194">
        <f>-(Provider!CB$18*(1+Pricing!BY29)^Pricing!BY27)/($B$7)</f>
        <v>1.157762568365218</v>
      </c>
      <c r="BZ40" s="194">
        <f>-(Provider!CC$18*(1+Pricing!BZ29)^Pricing!BZ27)/($B$7)</f>
        <v>1.1579362327504727</v>
      </c>
      <c r="CA40" s="194">
        <f>-(Provider!CD$18*(1+Pricing!CA29)^Pricing!CA27)/($B$7)</f>
        <v>1.1581099231853857</v>
      </c>
      <c r="CB40" s="194">
        <f>-(Provider!CE$18*(1+Pricing!CB29)^Pricing!CB27)/($B$7)</f>
        <v>1.1582836396738636</v>
      </c>
      <c r="CC40" s="194">
        <f>-(Provider!CF$18*(1+Pricing!CC29)^Pricing!CC27)/($B$7)</f>
        <v>1.158457382219815</v>
      </c>
      <c r="CD40" s="194">
        <f>-(Provider!CG$18*(1+Pricing!CD29)^Pricing!CD27)/($B$7)</f>
        <v>1.1586311508271478</v>
      </c>
      <c r="CE40" s="194">
        <f>-(Provider!CH$18*(1+Pricing!CE29)^Pricing!CE27)/($B$7)</f>
        <v>1.1588049454997722</v>
      </c>
      <c r="CF40" s="194">
        <f>-(Provider!CI$18*(1+Pricing!CF29)^Pricing!CF27)/($B$7)</f>
        <v>1.1589787662415971</v>
      </c>
      <c r="CG40" s="194">
        <f>-(Provider!CJ$18*(1+Pricing!CG29)^Pricing!CG27)/($B$7)</f>
        <v>1.1591526130565335</v>
      </c>
      <c r="CH40" s="194">
        <f>-(Provider!CK$18*(1+Pricing!CH29)^Pricing!CH27)/($B$7)</f>
        <v>1.159326485948492</v>
      </c>
      <c r="CI40" s="194">
        <f>-(Provider!CL$18*(1+Pricing!CI29)^Pricing!CI27)/($B$7)</f>
        <v>1.1595003849213847</v>
      </c>
      <c r="CJ40" s="194">
        <f>-(Provider!CM$18*(1+Pricing!CJ29)^Pricing!CJ27)/($B$7)</f>
        <v>1.1596743099791229</v>
      </c>
      <c r="CK40" s="194">
        <f>-(Provider!CN$18*(1+Pricing!CK29)^Pricing!CK27)/($B$7)</f>
        <v>1.15984826112562</v>
      </c>
      <c r="CL40" s="194">
        <f>-(Provider!CO$18*(1+Pricing!CL29)^Pricing!CL27)/($B$7)</f>
        <v>1.1600222383647889</v>
      </c>
      <c r="CM40" s="194">
        <f>-(Provider!CP$18*(1+Pricing!CM29)^Pricing!CM27)/($B$7)</f>
        <v>1.1601962417005438</v>
      </c>
      <c r="CN40" s="194">
        <f>-(Provider!CQ$18*(1+Pricing!CN29)^Pricing!CN27)/($B$7)</f>
        <v>1.1603702711367991</v>
      </c>
      <c r="CO40" s="194">
        <f>-(Provider!CR$18*(1+Pricing!CO29)^Pricing!CO27)/($B$7)</f>
        <v>1.1605443266774695</v>
      </c>
      <c r="CP40" s="194">
        <f>-(Provider!CS$18*(1+Pricing!CP29)^Pricing!CP27)/($B$7)</f>
        <v>1.1607184083264712</v>
      </c>
      <c r="CQ40" s="194">
        <f>-(Provider!CT$18*(1+Pricing!CQ29)^Pricing!CQ27)/($B$7)</f>
        <v>1.1608925160877204</v>
      </c>
      <c r="CR40" s="194">
        <f>-(Provider!CU$18*(1+Pricing!CR29)^Pricing!CR27)/($B$7)</f>
        <v>1.1610666499651336</v>
      </c>
      <c r="CS40" s="194">
        <f>-(Provider!CV$18*(1+Pricing!CS29)^Pricing!CS27)/($B$7)</f>
        <v>1.1612408099626288</v>
      </c>
      <c r="CT40" s="194">
        <f>-(Provider!CW$18*(1+Pricing!CT29)^Pricing!CT27)/($B$7)</f>
        <v>1.1614149960841231</v>
      </c>
      <c r="CU40" s="194">
        <f>-(Provider!CX$18*(1+Pricing!CU29)^Pricing!CU27)/($B$7)</f>
        <v>1.1615892083335362</v>
      </c>
      <c r="CV40" s="194">
        <f>-(Provider!CY$18*(1+Pricing!CV29)^Pricing!CV27)/($B$7)</f>
        <v>1.1617634467147864</v>
      </c>
      <c r="CW40" s="194">
        <f>-(Provider!CZ$18*(1+Pricing!CW29)^Pricing!CW27)/($B$7)</f>
        <v>1.1619377112317939</v>
      </c>
      <c r="CX40" s="194">
        <f>-(Provider!DA$18*(1+Pricing!CX29)^Pricing!CX27)/($B$7)</f>
        <v>1.1621120018884785</v>
      </c>
      <c r="CY40" s="194">
        <f>-(Provider!DB$18*(1+Pricing!CY29)^Pricing!CY27)/($B$7)</f>
        <v>1.1622863186887618</v>
      </c>
      <c r="CZ40" s="194">
        <f>-(Provider!DC$18*(1+Pricing!CZ29)^Pricing!CZ27)/($B$7)</f>
        <v>1.1624606616365656</v>
      </c>
      <c r="DA40" s="194">
        <f>-(Provider!DD$18*(1+Pricing!DA29)^Pricing!DA27)/($B$7)</f>
        <v>1.1626350307358109</v>
      </c>
      <c r="DB40" s="194">
        <f>-(Provider!DE$18*(1+Pricing!DB29)^Pricing!DB27)/($B$7)</f>
        <v>1.1628094259904214</v>
      </c>
      <c r="DC40" s="194">
        <f>-(Provider!DF$18*(1+Pricing!DC29)^Pricing!DC27)/($B$7)</f>
        <v>1.1629838474043201</v>
      </c>
      <c r="DD40" s="194">
        <f>-(Provider!DG$18*(1+Pricing!DD29)^Pricing!DD27)/($B$7)</f>
        <v>1.1631582949814312</v>
      </c>
      <c r="DE40" s="194">
        <f>-(Provider!DH$18*(1+Pricing!DE29)^Pricing!DE27)/($B$7)</f>
        <v>1.1633327687256783</v>
      </c>
      <c r="DF40" s="194">
        <f>-(Provider!DI$18*(1+Pricing!DF29)^Pricing!DF27)/($B$7)</f>
        <v>1.1635072686409873</v>
      </c>
      <c r="DG40" s="194">
        <f>-(Provider!DJ$18*(1+Pricing!DG29)^Pricing!DG27)/($B$7)</f>
        <v>1.1636817947312839</v>
      </c>
      <c r="DH40" s="194">
        <f>-(Provider!DK$18*(1+Pricing!DH29)^Pricing!DH27)/($B$7)</f>
        <v>0</v>
      </c>
      <c r="DI40" s="194">
        <f>-(Provider!DL$18*(1+Pricing!DI29)^Pricing!DI27)/($B$7)</f>
        <v>0</v>
      </c>
      <c r="DJ40" s="194">
        <f>-(Provider!DM$18*(1+Pricing!DJ29)^Pricing!DJ27)/($B$7)</f>
        <v>0</v>
      </c>
      <c r="DK40" s="194">
        <f>-(Provider!DN$18*(1+Pricing!DK29)^Pricing!DK27)/($B$7)</f>
        <v>0</v>
      </c>
      <c r="DL40" s="194">
        <f>-(Provider!DO$18*(1+Pricing!DL29)^Pricing!DL27)/($B$7)</f>
        <v>0</v>
      </c>
      <c r="DM40" s="194">
        <f>-(Provider!DP$18*(1+Pricing!DM29)^Pricing!DM27)/($B$7)</f>
        <v>0</v>
      </c>
      <c r="DN40" s="194">
        <f>-(Provider!DQ$18*(1+Pricing!DN29)^Pricing!DN27)/($B$7)</f>
        <v>0</v>
      </c>
      <c r="DO40" s="194">
        <f>-(Provider!DR$18*(1+Pricing!DO29)^Pricing!DO27)/($B$7)</f>
        <v>0</v>
      </c>
      <c r="DP40" s="194">
        <f>-(Provider!DS$18*(1+Pricing!DP29)^Pricing!DP27)/($B$7)</f>
        <v>0</v>
      </c>
      <c r="DQ40" s="439">
        <f>-(Provider!DT$18*(1+Pricing!DQ29)^Pricing!DQ27)/($B$7)</f>
        <v>0</v>
      </c>
    </row>
    <row r="41" spans="1:121" s="3" customFormat="1" x14ac:dyDescent="0.2">
      <c r="A41" s="428" t="str">
        <f>"Price per " &amp;$B$6&amp; " for Maintenance"</f>
        <v>Price per Other for Maintenance</v>
      </c>
      <c r="B41" s="194">
        <f>((Provider!E$9+Provider!E$18)*(1+B28)^B27)/($B$7)</f>
        <v>0.59116165112529739</v>
      </c>
      <c r="C41" s="194">
        <f>((Provider!E$9+Provider!F$18)*(1+C28)^C27)/($B$7)</f>
        <v>0.5923445655891989</v>
      </c>
      <c r="D41" s="194">
        <f>((Provider!F$9+Provider!G$18)*(1+D28)^D27)/($B$7)</f>
        <v>0.592936910154788</v>
      </c>
      <c r="E41" s="194">
        <f>((Provider!G$9+Provider!H$18)*(1+E28)^E27)/($B$7)</f>
        <v>0.59352984706494272</v>
      </c>
      <c r="F41" s="194">
        <f>((Provider!H$9+Provider!I$18)*(1+F28)^F27)/($B$7)</f>
        <v>0.59412337691200756</v>
      </c>
      <c r="G41" s="194">
        <f>((Provider!I$9+Provider!J$18)*(1+G28)^G27)/($B$7)</f>
        <v>0.59471750028891945</v>
      </c>
      <c r="H41" s="194">
        <f>((Provider!J$9+Provider!K$18)*(1+H28)^H27)/($B$7)</f>
        <v>0.59531221778920829</v>
      </c>
      <c r="I41" s="194">
        <f>((Provider!K$9+Provider!L$18)*(1+I28)^I27)/($B$7)</f>
        <v>0.59590753000699759</v>
      </c>
      <c r="J41" s="194">
        <f>((Provider!L$9+Provider!M$18)*(1+J28)^J27)/($B$7)</f>
        <v>0.59650343753700452</v>
      </c>
      <c r="K41" s="194">
        <f>((Provider!M$9+Provider!N$18)*(1+K28)^K27)/($B$7)</f>
        <v>0.59709994097454133</v>
      </c>
      <c r="L41" s="194">
        <f>((Provider!N$9+Provider!O$18)*(1+L28)^L27)/($B$7)</f>
        <v>0.59769704091551579</v>
      </c>
      <c r="M41" s="194">
        <f>((Provider!O$9+Provider!P$18)*(1+M28)^M27)/($B$7)</f>
        <v>0.59829473795643129</v>
      </c>
      <c r="N41" s="194">
        <f>((Provider!P$9+Provider!Q$18)*(1+N28)^N27)/($B$7)</f>
        <v>0.59889303269438765</v>
      </c>
      <c r="O41" s="194">
        <f>((Provider!Q$9+Provider!R$18)*(1+O28)^O27)/($B$7)</f>
        <v>0.59949192572708188</v>
      </c>
      <c r="P41" s="194">
        <f>((Provider!R$9+Provider!S$18)*(1+P28)^P27)/($B$7)</f>
        <v>0.60009141765280893</v>
      </c>
      <c r="Q41" s="194">
        <f>((Provider!S$9+Provider!T$18)*(1+Q28)^Q27)/($B$7)</f>
        <v>0.60069150907046165</v>
      </c>
      <c r="R41" s="194">
        <f>((Provider!T$9+Provider!U$18)*(1+R28)^R27)/($B$7)</f>
        <v>0.60129220057953203</v>
      </c>
      <c r="S41" s="194">
        <f>((Provider!U$9+Provider!V$18)*(1+S28)^S27)/($B$7)</f>
        <v>0.60189349278011151</v>
      </c>
      <c r="T41" s="194">
        <f>((Provider!V$9+Provider!W$18)*(1+T28)^T27)/($B$7)</f>
        <v>0.60249538627289145</v>
      </c>
      <c r="U41" s="194">
        <f>((Provider!W$9+Provider!X$18)*(1+U28)^U27)/($B$7)</f>
        <v>0.60309788165916423</v>
      </c>
      <c r="V41" s="194">
        <f>((Provider!X$9+Provider!Y$18)*(1+V28)^V27)/($B$7)</f>
        <v>0.60370097954082336</v>
      </c>
      <c r="W41" s="194">
        <f>((Provider!Y$9+Provider!Z$18)*(1+W28)^W27)/($B$7)</f>
        <v>0.60430468052036401</v>
      </c>
      <c r="X41" s="194">
        <f>((Provider!Z$9+Provider!AA$18)*(1+X28)^X27)/($B$7)</f>
        <v>0.60490898520088432</v>
      </c>
      <c r="Y41" s="194">
        <f>((Provider!AA$9+Provider!AB$18)*(1+Y28)^Y27)/($B$7)</f>
        <v>0.60551389418608526</v>
      </c>
      <c r="Z41" s="194">
        <f>((Provider!AB$9+Provider!AC$18)*(1+Z28)^Z27)/($B$7)</f>
        <v>0.60611940808027132</v>
      </c>
      <c r="AA41" s="194">
        <f>((Provider!AC$9+Provider!AD$18)*(1+AA28)^AA27)/($B$7)</f>
        <v>0.60672552748835151</v>
      </c>
      <c r="AB41" s="194">
        <f>((Provider!AD$9+Provider!AE$18)*(1+AB28)^AB27)/($B$7)</f>
        <v>0.60733225301583971</v>
      </c>
      <c r="AC41" s="194">
        <f>((Provider!AE$9+Provider!AF$18)*(1+AC28)^AC27)/($B$7)</f>
        <v>0.6079395852688555</v>
      </c>
      <c r="AD41" s="194">
        <f>((Provider!AF$9+Provider!AG$18)*(1+AD28)^AD27)/($B$7)</f>
        <v>0.60854752485412422</v>
      </c>
      <c r="AE41" s="194">
        <f>((Provider!AG$9+Provider!AH$18)*(1+AE28)^AE27)/($B$7)</f>
        <v>0.60915607237897818</v>
      </c>
      <c r="AF41" s="194">
        <f>((Provider!AH$9+Provider!AI$18)*(1+AF28)^AF27)/($B$7)</f>
        <v>0.60976522845135717</v>
      </c>
      <c r="AG41" s="194">
        <f>((Provider!AI$9+Provider!AJ$18)*(1+AG28)^AG27)/($B$7)</f>
        <v>0.61037499367980841</v>
      </c>
      <c r="AH41" s="194">
        <f>((Provider!AJ$9+Provider!AK$18)*(1+AH28)^AH27)/($B$7)</f>
        <v>0.61098536867348818</v>
      </c>
      <c r="AI41" s="194">
        <f>((Provider!AK$9+Provider!AL$18)*(1+AI28)^AI27)/($B$7)</f>
        <v>0.61159635404216151</v>
      </c>
      <c r="AJ41" s="194">
        <f>((Provider!AL$9+Provider!AM$18)*(1+AJ28)^AJ27)/($B$7)</f>
        <v>0.61220795039620357</v>
      </c>
      <c r="AK41" s="194">
        <f>((Provider!AM$9+Provider!AN$18)*(1+AK28)^AK27)/($B$7)</f>
        <v>0.61282015834659975</v>
      </c>
      <c r="AL41" s="194">
        <f>((Provider!AN$9+Provider!AO$18)*(1+AL28)^AL27)/($B$7)</f>
        <v>0.61343297850494627</v>
      </c>
      <c r="AM41" s="194">
        <f>((Provider!AO$9+Provider!AP$18)*(1+AM28)^AM27)/($B$7)</f>
        <v>0.61404641148345107</v>
      </c>
      <c r="AN41" s="194">
        <f>((Provider!AP$9+Provider!AQ$18)*(1+AN28)^AN27)/($B$7)</f>
        <v>0.6146604578949344</v>
      </c>
      <c r="AO41" s="194">
        <f>((Provider!AQ$9+Provider!AR$18)*(1+AO28)^AO27)/($B$7)</f>
        <v>0.61527511835282933</v>
      </c>
      <c r="AP41" s="194">
        <f>((Provider!AR$9+Provider!AS$18)*(1+AP28)^AP27)/($B$7)</f>
        <v>0.61589039347118213</v>
      </c>
      <c r="AQ41" s="194">
        <f>((Provider!AS$9+Provider!AT$18)*(1+AQ28)^AQ27)/($B$7)</f>
        <v>0.61650628386465323</v>
      </c>
      <c r="AR41" s="194">
        <f>((Provider!AT$9+Provider!AU$18)*(1+AR28)^AR27)/($B$7)</f>
        <v>0.61712279014851767</v>
      </c>
      <c r="AS41" s="194">
        <f>((Provider!AU$9+Provider!AV$18)*(1+AS28)^AS27)/($B$7)</f>
        <v>0.61773991293866615</v>
      </c>
      <c r="AT41" s="194">
        <f>((Provider!AV$9+Provider!AW$18)*(1+AT28)^AT27)/($B$7)</f>
        <v>0.61835765285160482</v>
      </c>
      <c r="AU41" s="194">
        <f>((Provider!AW$9+Provider!AX$18)*(1+AU28)^AU27)/($B$7)</f>
        <v>0.61897601050445616</v>
      </c>
      <c r="AV41" s="194">
        <f>((Provider!AX$9+Provider!AY$18)*(1+AV28)^AV27)/($B$7)</f>
        <v>0.6195949865149607</v>
      </c>
      <c r="AW41" s="194">
        <f>((Provider!AY$9+Provider!AZ$18)*(1+AW28)^AW27)/($B$7)</f>
        <v>0.62021458150147546</v>
      </c>
      <c r="AX41" s="194">
        <f>((Provider!AZ$9+Provider!BA$18)*(1+AX28)^AX27)/($B$7)</f>
        <v>0.62083479608297687</v>
      </c>
      <c r="AY41" s="194">
        <f>((Provider!BA$9+Provider!BB$18)*(1+AY28)^AY27)/($B$7)</f>
        <v>0.62145563087905986</v>
      </c>
      <c r="AZ41" s="194">
        <f>((Provider!BB$9+Provider!BC$18)*(1+AZ28)^AZ27)/($B$7)</f>
        <v>0.62207708650993876</v>
      </c>
      <c r="BA41" s="194">
        <f>((Provider!BC$9+Provider!BD$18)*(1+BA28)^BA27)/($B$7)</f>
        <v>0.62269916359644861</v>
      </c>
      <c r="BB41" s="194">
        <f>((Provider!BD$9+Provider!BE$18)*(1+BB28)^BB27)/($B$7)</f>
        <v>0.62332186276004498</v>
      </c>
      <c r="BC41" s="194">
        <f>((Provider!BE$9+Provider!BF$18)*(1+BC28)^BC27)/($B$7)</f>
        <v>0.6239451846228049</v>
      </c>
      <c r="BD41" s="194">
        <f>((Provider!BF$9+Provider!BG$18)*(1+BD28)^BD27)/($B$7)</f>
        <v>0.62456912980742751</v>
      </c>
      <c r="BE41" s="194">
        <f>((Provider!BG$9+Provider!BH$18)*(1+BE28)^BE27)/($B$7)</f>
        <v>0.62519369893723509</v>
      </c>
      <c r="BF41" s="194">
        <f>((Provider!BH$9+Provider!BI$18)*(1+BF28)^BF27)/($B$7)</f>
        <v>0.62581889263617219</v>
      </c>
      <c r="BG41" s="194">
        <f>((Provider!BI$9+Provider!BJ$18)*(1+BG28)^BG27)/($B$7)</f>
        <v>0.62644471152880843</v>
      </c>
      <c r="BH41" s="194">
        <f>((Provider!BJ$9+Provider!BK$18)*(1+BH28)^BH27)/($B$7)</f>
        <v>0.62707115624033705</v>
      </c>
      <c r="BI41" s="194">
        <f>((Provider!BK$9+Provider!BL$18)*(1+BI28)^BI27)/($B$7)</f>
        <v>0.62769822739657732</v>
      </c>
      <c r="BJ41" s="194">
        <f>((Provider!BL$9+Provider!BM$18)*(1+BJ28)^BJ27)/($B$7)</f>
        <v>0.62832592562397394</v>
      </c>
      <c r="BK41" s="194">
        <f>((Provider!BM$9+Provider!BN$18)*(1+BK28)^BK27)/($B$7)</f>
        <v>0.62895425154959761</v>
      </c>
      <c r="BL41" s="194">
        <f>((Provider!BN$9+Provider!BO$18)*(1+BL28)^BL27)/($B$7)</f>
        <v>0.62958320580114713</v>
      </c>
      <c r="BM41" s="194">
        <f>((Provider!BO$9+Provider!BP$18)*(1+BM28)^BM27)/($B$7)</f>
        <v>0.6302127890069481</v>
      </c>
      <c r="BN41" s="194">
        <f>((Provider!BP$9+Provider!BQ$18)*(1+BN28)^BN27)/($B$7)</f>
        <v>0.63084300179595509</v>
      </c>
      <c r="BO41" s="194">
        <f>((Provider!BQ$9+Provider!BR$18)*(1+BO28)^BO27)/($B$7)</f>
        <v>0.63147384479775082</v>
      </c>
      <c r="BP41" s="194">
        <f>((Provider!BR$9+Provider!BS$18)*(1+BP28)^BP27)/($B$7)</f>
        <v>0.63210531864254849</v>
      </c>
      <c r="BQ41" s="194">
        <f>((Provider!BS$9+Provider!BT$18)*(1+BQ28)^BQ27)/($B$7)</f>
        <v>0.63273742396119093</v>
      </c>
      <c r="BR41" s="194">
        <f>((Provider!BT$9+Provider!BU$18)*(1+BR28)^BR27)/($B$7)</f>
        <v>0.63337016138515212</v>
      </c>
      <c r="BS41" s="194">
        <f>((Provider!BU$9+Provider!BV$18)*(1+BS28)^BS27)/($B$7)</f>
        <v>0.6340035315465371</v>
      </c>
      <c r="BT41" s="194">
        <f>((Provider!BV$9+Provider!BW$18)*(1+BT28)^BT27)/($B$7)</f>
        <v>0.63463753507808363</v>
      </c>
      <c r="BU41" s="194">
        <f>((Provider!BW$9+Provider!BX$18)*(1+BU28)^BU27)/($B$7)</f>
        <v>0.63527217261316171</v>
      </c>
      <c r="BV41" s="194">
        <f>((Provider!BX$9+Provider!BY$18)*(1+BV28)^BV27)/($B$7)</f>
        <v>0.63590744478577477</v>
      </c>
      <c r="BW41" s="194">
        <f>((Provider!BY$9+Provider!BZ$18)*(1+BW28)^BW27)/($B$7)</f>
        <v>0.63654335223056047</v>
      </c>
      <c r="BX41" s="194">
        <f>((Provider!BZ$9+Provider!CA$18)*(1+BX28)^BX27)/($B$7)</f>
        <v>0.63717989558279076</v>
      </c>
      <c r="BY41" s="194">
        <f>((Provider!CA$9+Provider!CB$18)*(1+BY28)^BY27)/($B$7)</f>
        <v>0.63781707547837352</v>
      </c>
      <c r="BZ41" s="194">
        <f>((Provider!CB$9+Provider!CC$18)*(1+BZ28)^BZ27)/($B$7)</f>
        <v>0.6384548925538519</v>
      </c>
      <c r="CA41" s="194">
        <f>((Provider!CC$9+Provider!CD$18)*(1+CA28)^CA27)/($B$7)</f>
        <v>0.63909334744640556</v>
      </c>
      <c r="CB41" s="194">
        <f>((Provider!CD$9+Provider!CE$18)*(1+CB28)^CB27)/($B$7)</f>
        <v>0.63973244079385205</v>
      </c>
      <c r="CC41" s="194">
        <f>((Provider!CE$9+Provider!CF$18)*(1+CC28)^CC27)/($B$7)</f>
        <v>0.64037217323464579</v>
      </c>
      <c r="CD41" s="194">
        <f>((Provider!CF$9+Provider!CG$18)*(1+CD28)^CD27)/($B$7)</f>
        <v>0.64101254540788022</v>
      </c>
      <c r="CE41" s="194">
        <f>((Provider!CG$9+Provider!CH$18)*(1+CE28)^CE27)/($B$7)</f>
        <v>0.64165355795328816</v>
      </c>
      <c r="CF41" s="194">
        <f>((Provider!CH$9+Provider!CI$18)*(1+CF28)^CF27)/($B$7)</f>
        <v>0.64229521151124114</v>
      </c>
      <c r="CG41" s="194">
        <f>((Provider!CI$9+Provider!CJ$18)*(1+CG28)^CG27)/($B$7)</f>
        <v>0.64293750672275241</v>
      </c>
      <c r="CH41" s="194">
        <f>((Provider!CJ$9+Provider!CK$18)*(1+CH28)^CH27)/($B$7)</f>
        <v>0.64358044422947513</v>
      </c>
      <c r="CI41" s="194">
        <f>((Provider!CK$9+Provider!CL$18)*(1+CI28)^CI27)/($B$7)</f>
        <v>0.64422402467370432</v>
      </c>
      <c r="CJ41" s="194">
        <f>((Provider!CL$9+Provider!CM$18)*(1+CJ28)^CJ27)/($B$7)</f>
        <v>0.64486824869837789</v>
      </c>
      <c r="CK41" s="194">
        <f>((Provider!CM$9+Provider!CN$18)*(1+CK28)^CK27)/($B$7)</f>
        <v>0.64551311694707647</v>
      </c>
      <c r="CL41" s="194">
        <f>((Provider!CN$9+Provider!CO$18)*(1+CL28)^CL27)/($B$7)</f>
        <v>0.64615863006402352</v>
      </c>
      <c r="CM41" s="194">
        <f>((Provider!CO$9+Provider!CP$18)*(1+CM28)^CM27)/($B$7)</f>
        <v>0.64680478869408753</v>
      </c>
      <c r="CN41" s="194">
        <f>((Provider!CP$9+Provider!CQ$18)*(1+CN28)^CN27)/($B$7)</f>
        <v>0.64745159348278136</v>
      </c>
      <c r="CO41" s="194">
        <f>((Provider!CQ$9+Provider!CR$18)*(1+CO28)^CO27)/($B$7)</f>
        <v>0.64809904507626404</v>
      </c>
      <c r="CP41" s="194">
        <f>((Provider!CR$9+Provider!CS$18)*(1+CP28)^CP27)/($B$7)</f>
        <v>0.64874714412134038</v>
      </c>
      <c r="CQ41" s="194">
        <f>((Provider!CS$9+Provider!CT$18)*(1+CQ28)^CQ27)/($B$7)</f>
        <v>0.64939589126546138</v>
      </c>
      <c r="CR41" s="194">
        <f>((Provider!CT$9+Provider!CU$18)*(1+CR28)^CR27)/($B$7)</f>
        <v>0.65004528715672683</v>
      </c>
      <c r="CS41" s="194">
        <f>((Provider!CU$9+Provider!CV$18)*(1+CS28)^CS27)/($B$7)</f>
        <v>0.65069533244388345</v>
      </c>
      <c r="CT41" s="194">
        <f>((Provider!CV$9+Provider!CW$18)*(1+CT28)^CT27)/($B$7)</f>
        <v>0.65134602777632744</v>
      </c>
      <c r="CU41" s="194">
        <f>((Provider!CW$9+Provider!CX$18)*(1+CU28)^CU27)/($B$7)</f>
        <v>0.65199737380410339</v>
      </c>
      <c r="CV41" s="194">
        <f>((Provider!CX$9+Provider!CY$18)*(1+CV28)^CV27)/($B$7)</f>
        <v>0.65264937117790733</v>
      </c>
      <c r="CW41" s="194">
        <f>((Provider!CY$9+Provider!CZ$18)*(1+CW28)^CW27)/($B$7)</f>
        <v>0.65330202054908537</v>
      </c>
      <c r="CX41" s="194">
        <f>((Provider!CZ$9+Provider!DA$18)*(1+CX28)^CX27)/($B$7)</f>
        <v>0.6539553225696344</v>
      </c>
      <c r="CY41" s="194">
        <f>((Provider!DA$9+Provider!DB$18)*(1+CY28)^CY27)/($B$7)</f>
        <v>0.6546092778922038</v>
      </c>
      <c r="CZ41" s="194">
        <f>((Provider!DB$9+Provider!DC$18)*(1+CZ28)^CZ27)/($B$7)</f>
        <v>0.65526388717009587</v>
      </c>
      <c r="DA41" s="194">
        <f>((Provider!DC$9+Provider!DD$18)*(1+DA28)^DA27)/($B$7)</f>
        <v>0.65591915105726595</v>
      </c>
      <c r="DB41" s="194">
        <f>((Provider!DD$9+Provider!DE$18)*(1+DB28)^DB27)/($B$7)</f>
        <v>0.65657507020832317</v>
      </c>
      <c r="DC41" s="194">
        <f>((Provider!DE$9+Provider!DF$18)*(1+DC28)^DC27)/($B$7)</f>
        <v>0.6572316452785314</v>
      </c>
      <c r="DD41" s="194">
        <f>((Provider!DF$9+Provider!DG$18)*(1+DD28)^DD27)/($B$7)</f>
        <v>0.65788887692380971</v>
      </c>
      <c r="DE41" s="194">
        <f>((Provider!DG$9+Provider!DH$18)*(1+DE28)^DE27)/($B$7)</f>
        <v>0.65854676580073357</v>
      </c>
      <c r="DF41" s="194">
        <f>((Provider!DH$9+Provider!DI$18)*(1+DF28)^DF27)/($B$7)</f>
        <v>0.65920531256653436</v>
      </c>
      <c r="DG41" s="194">
        <f>((Provider!DI$9+Provider!DJ$18)*(1+DG28)^DG27)/($B$7)</f>
        <v>0.65986451787910061</v>
      </c>
      <c r="DH41" s="194">
        <f>((Provider!DJ$9+Provider!DK$18)*(1+DH28)^DH27)/($B$7)</f>
        <v>1.9394683525068246</v>
      </c>
      <c r="DI41" s="194">
        <f>((Provider!DK$9+Provider!DL$18)*(1+DI28)^DI27)/($B$7)</f>
        <v>0</v>
      </c>
      <c r="DJ41" s="194">
        <f>((Provider!DL$9+Provider!DM$18)*(1+DJ28)^DJ27)/($B$7)</f>
        <v>0</v>
      </c>
      <c r="DK41" s="194">
        <f>((Provider!DM$9+Provider!DN$18)*(1+DK28)^DK27)/($B$7)</f>
        <v>0</v>
      </c>
      <c r="DL41" s="194">
        <f>((Provider!DN$9+Provider!DO$18)*(1+DL28)^DL27)/($B$7)</f>
        <v>0</v>
      </c>
      <c r="DM41" s="194">
        <f>((Provider!DO$9+Provider!DP$18)*(1+DM28)^DM27)/($B$7)</f>
        <v>0</v>
      </c>
      <c r="DN41" s="194">
        <f>((Provider!DP$9+Provider!DQ$18)*(1+DN28)^DN27)/($B$7)</f>
        <v>0</v>
      </c>
      <c r="DO41" s="194">
        <f>((Provider!DQ$9+Provider!DR$18)*(1+DO28)^DO27)/($B$7)</f>
        <v>0</v>
      </c>
      <c r="DP41" s="194">
        <f>((Provider!DR$9+Provider!DS$18)*(1+DP28)^DP27)/($B$7)</f>
        <v>0</v>
      </c>
      <c r="DQ41" s="439">
        <f>((Provider!DS$9+Provider!DT$18)*(1+DQ28)^DQ27)/($B$7)</f>
        <v>0</v>
      </c>
    </row>
    <row r="42" spans="1:121" s="3" customFormat="1" ht="17" thickBot="1" x14ac:dyDescent="0.25">
      <c r="A42" s="429" t="str">
        <f>"Price per " &amp;$B$6&amp; " for Equipment Amortisation"</f>
        <v>Price per Other for Equipment Amortisation</v>
      </c>
      <c r="B42" s="195">
        <f>((Provider!E$10)*(1+B28)^B27)/($B$7)</f>
        <v>1.1613260226089674</v>
      </c>
      <c r="C42" s="195">
        <f>((Provider!F$10)*(1+C28)^C27)/($B$7)</f>
        <v>1.1636498359802077</v>
      </c>
      <c r="D42" s="195">
        <f>((Provider!G$10)*(1+D28)^D27)/($B$7)</f>
        <v>1.1648134858161876</v>
      </c>
      <c r="E42" s="195">
        <f>((Provider!H$10)*(1+E28)^E27)/($B$7)</f>
        <v>1.1659782993020038</v>
      </c>
      <c r="F42" s="195">
        <f>((Provider!I$10)*(1+F28)^F27)/($B$7)</f>
        <v>1.1671442776013057</v>
      </c>
      <c r="G42" s="195">
        <f>((Provider!J$10)*(1+G28)^G27)/($B$7)</f>
        <v>1.1683114218789068</v>
      </c>
      <c r="H42" s="195">
        <f>((Provider!K$10)*(1+H28)^H27)/($B$7)</f>
        <v>1.1694797333007854</v>
      </c>
      <c r="I42" s="195">
        <f>((Provider!L$10)*(1+I28)^I27)/($B$7)</f>
        <v>1.1706492130340862</v>
      </c>
      <c r="J42" s="195">
        <f>((Provider!M$10)*(1+J28)^J27)/($B$7)</f>
        <v>1.1718198622471201</v>
      </c>
      <c r="K42" s="195">
        <f>((Provider!N$10)*(1+K28)^K27)/($B$7)</f>
        <v>1.1729916821093671</v>
      </c>
      <c r="L42" s="195">
        <f>((Provider!O$10)*(1+L28)^L27)/($B$7)</f>
        <v>1.1741646737914762</v>
      </c>
      <c r="M42" s="195">
        <f>((Provider!P$10)*(1+M28)^M27)/($B$7)</f>
        <v>1.1753388384652677</v>
      </c>
      <c r="N42" s="195">
        <f>((Provider!Q$10)*(1+N28)^N27)/($B$7)</f>
        <v>1.1765141773037329</v>
      </c>
      <c r="O42" s="195">
        <f>((Provider!R$10)*(1+O28)^O27)/($B$7)</f>
        <v>1.1776906914810361</v>
      </c>
      <c r="P42" s="195">
        <f>((Provider!S$10)*(1+P28)^P27)/($B$7)</f>
        <v>1.1788683821725172</v>
      </c>
      <c r="Q42" s="195">
        <f>((Provider!T$10)*(1+Q28)^Q27)/($B$7)</f>
        <v>1.1800472505546895</v>
      </c>
      <c r="R42" s="195">
        <f>((Provider!U$10)*(1+R28)^R27)/($B$7)</f>
        <v>1.181227297805244</v>
      </c>
      <c r="S42" s="195">
        <f>((Provider!V$10)*(1+S28)^S27)/($B$7)</f>
        <v>1.1824085251030492</v>
      </c>
      <c r="T42" s="195">
        <f>((Provider!W$10)*(1+T28)^T27)/($B$7)</f>
        <v>1.1835909336281518</v>
      </c>
      <c r="U42" s="195">
        <f>((Provider!X$10)*(1+U28)^U27)/($B$7)</f>
        <v>1.18477452456178</v>
      </c>
      <c r="V42" s="195">
        <f>((Provider!Y$10)*(1+V28)^V27)/($B$7)</f>
        <v>1.1859592990863417</v>
      </c>
      <c r="W42" s="195">
        <f>((Provider!Z$10)*(1+W28)^W27)/($B$7)</f>
        <v>1.1871452583854276</v>
      </c>
      <c r="X42" s="195">
        <f>((Provider!AA$10)*(1+X28)^X27)/($B$7)</f>
        <v>1.1883324036438128</v>
      </c>
      <c r="Y42" s="195">
        <f>((Provider!AB$10)*(1+Y28)^Y27)/($B$7)</f>
        <v>1.1895207360474569</v>
      </c>
      <c r="Z42" s="195">
        <f>((Provider!AC$10)*(1+Z28)^Z27)/($B$7)</f>
        <v>1.1907102567835042</v>
      </c>
      <c r="AA42" s="195">
        <f>((Provider!AD$10)*(1+AA28)^AA27)/($B$7)</f>
        <v>1.1919009670402876</v>
      </c>
      <c r="AB42" s="195">
        <f>((Provider!AE$10)*(1+AB28)^AB27)/($B$7)</f>
        <v>1.1930928680073274</v>
      </c>
      <c r="AC42" s="195">
        <f>((Provider!AF$10)*(1+AC28)^AC27)/($B$7)</f>
        <v>1.1942859608753347</v>
      </c>
      <c r="AD42" s="195">
        <f>((Provider!AG$10)*(1+AD28)^AD27)/($B$7)</f>
        <v>1.19548024683621</v>
      </c>
      <c r="AE42" s="195">
        <f>((Provider!AH$10)*(1+AE28)^AE27)/($B$7)</f>
        <v>1.1966757270830457</v>
      </c>
      <c r="AF42" s="195">
        <f>((Provider!AI$10)*(1+AF28)^AF27)/($B$7)</f>
        <v>1.1978724028101289</v>
      </c>
      <c r="AG42" s="195">
        <f>((Provider!AJ$10)*(1+AG28)^AG27)/($B$7)</f>
        <v>1.1990702752129387</v>
      </c>
      <c r="AH42" s="195">
        <f>((Provider!AK$10)*(1+AH28)^AH27)/($B$7)</f>
        <v>1.2002693454881517</v>
      </c>
      <c r="AI42" s="195">
        <f>((Provider!AL$10)*(1+AI28)^AI27)/($B$7)</f>
        <v>1.2014696148336395</v>
      </c>
      <c r="AJ42" s="195">
        <f>((Provider!AM$10)*(1+AJ28)^AJ27)/($B$7)</f>
        <v>1.2026710844484729</v>
      </c>
      <c r="AK42" s="195">
        <f>((Provider!AN$10)*(1+AK28)^AK27)/($B$7)</f>
        <v>1.2038737555329213</v>
      </c>
      <c r="AL42" s="195">
        <f>((Provider!AO$10)*(1+AL28)^AL27)/($B$7)</f>
        <v>1.205077629288454</v>
      </c>
      <c r="AM42" s="195">
        <f>((Provider!AP$10)*(1+AM28)^AM27)/($B$7)</f>
        <v>1.2062827069177424</v>
      </c>
      <c r="AN42" s="195">
        <f>((Provider!AQ$10)*(1+AN28)^AN27)/($B$7)</f>
        <v>1.2074889896246597</v>
      </c>
      <c r="AO42" s="195">
        <f>((Provider!AR$10)*(1+AO28)^AO27)/($B$7)</f>
        <v>1.2086964786142842</v>
      </c>
      <c r="AP42" s="195">
        <f>((Provider!AS$10)*(1+AP28)^AP27)/($B$7)</f>
        <v>1.2099051750928986</v>
      </c>
      <c r="AQ42" s="195">
        <f>((Provider!AT$10)*(1+AQ28)^AQ27)/($B$7)</f>
        <v>1.2111150802679913</v>
      </c>
      <c r="AR42" s="195">
        <f>((Provider!AU$10)*(1+AR28)^AR27)/($B$7)</f>
        <v>1.2123261953482589</v>
      </c>
      <c r="AS42" s="195">
        <f>((Provider!AV$10)*(1+AS28)^AS27)/($B$7)</f>
        <v>1.2135385215436072</v>
      </c>
      <c r="AT42" s="195">
        <f>((Provider!AW$10)*(1+AT28)^AT27)/($B$7)</f>
        <v>1.2147520600651509</v>
      </c>
      <c r="AU42" s="195">
        <f>((Provider!AX$10)*(1+AU28)^AU27)/($B$7)</f>
        <v>1.2159668121252154</v>
      </c>
      <c r="AV42" s="195">
        <f>((Provider!AY$10)*(1+AV28)^AV27)/($B$7)</f>
        <v>1.2171827789373408</v>
      </c>
      <c r="AW42" s="195">
        <f>((Provider!AZ$10)*(1+AW28)^AW27)/($B$7)</f>
        <v>1.2183999617162775</v>
      </c>
      <c r="AX42" s="195">
        <f>((Provider!BA$10)*(1+AX28)^AX27)/($B$7)</f>
        <v>1.2196183616779939</v>
      </c>
      <c r="AY42" s="195">
        <f>((Provider!BB$10)*(1+AY28)^AY27)/($B$7)</f>
        <v>1.2208379800396718</v>
      </c>
      <c r="AZ42" s="195">
        <f>((Provider!BC$10)*(1+AZ28)^AZ27)/($B$7)</f>
        <v>1.2220588180197112</v>
      </c>
      <c r="BA42" s="195">
        <f>((Provider!BD$10)*(1+BA28)^BA27)/($B$7)</f>
        <v>1.2232808768377306</v>
      </c>
      <c r="BB42" s="195">
        <f>((Provider!BE$10)*(1+BB28)^BB27)/($B$7)</f>
        <v>1.2245041577145683</v>
      </c>
      <c r="BC42" s="195">
        <f>((Provider!BF$10)*(1+BC28)^BC27)/($B$7)</f>
        <v>1.2257286618722825</v>
      </c>
      <c r="BD42" s="195">
        <f>((Provider!BG$10)*(1+BD28)^BD27)/($B$7)</f>
        <v>1.2269543905341547</v>
      </c>
      <c r="BE42" s="195">
        <f>((Provider!BH$10)*(1+BE28)^BE27)/($B$7)</f>
        <v>1.228181344924689</v>
      </c>
      <c r="BF42" s="195">
        <f>((Provider!BI$10)*(1+BF28)^BF27)/($B$7)</f>
        <v>1.2294095262696136</v>
      </c>
      <c r="BG42" s="195">
        <f>((Provider!BJ$10)*(1+BG28)^BG27)/($B$7)</f>
        <v>1.2306389357958829</v>
      </c>
      <c r="BH42" s="195">
        <f>((Provider!BK$10)*(1+BH28)^BH27)/($B$7)</f>
        <v>1.2318695747316786</v>
      </c>
      <c r="BI42" s="195">
        <f>((Provider!BL$10)*(1+BI28)^BI27)/($B$7)</f>
        <v>1.2331014443064101</v>
      </c>
      <c r="BJ42" s="195">
        <f>((Provider!BM$10)*(1+BJ28)^BJ27)/($B$7)</f>
        <v>1.2343345457507167</v>
      </c>
      <c r="BK42" s="195">
        <f>((Provider!BN$10)*(1+BK28)^BK27)/($B$7)</f>
        <v>1.2355688802964668</v>
      </c>
      <c r="BL42" s="195">
        <f>((Provider!BO$10)*(1+BL28)^BL27)/($B$7)</f>
        <v>1.2368044491767631</v>
      </c>
      <c r="BM42" s="195">
        <f>((Provider!BP$10)*(1+BM28)^BM27)/($B$7)</f>
        <v>1.2380412536259398</v>
      </c>
      <c r="BN42" s="195">
        <f>((Provider!BQ$10)*(1+BN28)^BN27)/($B$7)</f>
        <v>1.2392792948795657</v>
      </c>
      <c r="BO42" s="195">
        <f>((Provider!BR$10)*(1+BO28)^BO27)/($B$7)</f>
        <v>1.2405185741744447</v>
      </c>
      <c r="BP42" s="195">
        <f>((Provider!BS$10)*(1+BP28)^BP27)/($B$7)</f>
        <v>1.2417590927486188</v>
      </c>
      <c r="BQ42" s="195">
        <f>((Provider!BT$10)*(1+BQ28)^BQ27)/($B$7)</f>
        <v>1.2430008518413673</v>
      </c>
      <c r="BR42" s="195">
        <f>((Provider!BU$10)*(1+BR28)^BR27)/($B$7)</f>
        <v>1.2442438526932087</v>
      </c>
      <c r="BS42" s="195">
        <f>((Provider!BV$10)*(1+BS28)^BS27)/($B$7)</f>
        <v>1.2454880965459016</v>
      </c>
      <c r="BT42" s="195">
        <f>((Provider!BW$10)*(1+BT28)^BT27)/($B$7)</f>
        <v>1.2467335846424474</v>
      </c>
      <c r="BU42" s="195">
        <f>((Provider!BX$10)*(1+BU28)^BU27)/($B$7)</f>
        <v>1.2479803182270899</v>
      </c>
      <c r="BV42" s="195">
        <f>((Provider!BY$10)*(1+BV28)^BV27)/($B$7)</f>
        <v>1.2492282985453169</v>
      </c>
      <c r="BW42" s="195">
        <f>((Provider!BZ$10)*(1+BW28)^BW27)/($B$7)</f>
        <v>1.2504775268438619</v>
      </c>
      <c r="BX42" s="195">
        <f>((Provider!CA$10)*(1+BX28)^BX27)/($B$7)</f>
        <v>1.2517280043707055</v>
      </c>
      <c r="BY42" s="195">
        <f>((Provider!CB$10)*(1+BY28)^BY27)/($B$7)</f>
        <v>1.252979732375076</v>
      </c>
      <c r="BZ42" s="195">
        <f>((Provider!CC$10)*(1+BZ28)^BZ27)/($B$7)</f>
        <v>1.254232712107451</v>
      </c>
      <c r="CA42" s="195">
        <f>((Provider!CD$10)*(1+CA28)^CA27)/($B$7)</f>
        <v>1.2554869448195582</v>
      </c>
      <c r="CB42" s="195">
        <f>((Provider!CE$10)*(1+CB28)^CB27)/($B$7)</f>
        <v>1.2567424317643776</v>
      </c>
      <c r="CC42" s="195">
        <f>((Provider!CF$10)*(1+CC28)^CC27)/($B$7)</f>
        <v>1.257999174196142</v>
      </c>
      <c r="CD42" s="195">
        <f>((Provider!CG$10)*(1+CD28)^CD27)/($B$7)</f>
        <v>1.2592571733703377</v>
      </c>
      <c r="CE42" s="195">
        <f>((Provider!CH$10)*(1+CE28)^CE27)/($B$7)</f>
        <v>1.2605164305437082</v>
      </c>
      <c r="CF42" s="195">
        <f>((Provider!CI$10)*(1+CF28)^CF27)/($B$7)</f>
        <v>1.2617769469742512</v>
      </c>
      <c r="CG42" s="195">
        <f>((Provider!CJ$10)*(1+CG28)^CG27)/($B$7)</f>
        <v>1.2630387239212255</v>
      </c>
      <c r="CH42" s="195">
        <f>((Provider!CK$10)*(1+CH28)^CH27)/($B$7)</f>
        <v>1.2643017626451467</v>
      </c>
      <c r="CI42" s="195">
        <f>((Provider!CL$10)*(1+CI28)^CI27)/($B$7)</f>
        <v>1.2655660644077915</v>
      </c>
      <c r="CJ42" s="195">
        <f>((Provider!CM$10)*(1+CJ28)^CJ27)/($B$7)</f>
        <v>1.2668316304721989</v>
      </c>
      <c r="CK42" s="195">
        <f>((Provider!CN$10)*(1+CK28)^CK27)/($B$7)</f>
        <v>1.2680984621026716</v>
      </c>
      <c r="CL42" s="195">
        <f>((Provider!CO$10)*(1+CL28)^CL27)/($B$7)</f>
        <v>1.2693665605647741</v>
      </c>
      <c r="CM42" s="195">
        <f>((Provider!CP$10)*(1+CM28)^CM27)/($B$7)</f>
        <v>1.2706359271253387</v>
      </c>
      <c r="CN42" s="195">
        <f>((Provider!CQ$10)*(1+CN28)^CN27)/($B$7)</f>
        <v>1.2719065630524637</v>
      </c>
      <c r="CO42" s="195">
        <f>((Provider!CR$10)*(1+CO28)^CO27)/($B$7)</f>
        <v>1.273178469615516</v>
      </c>
      <c r="CP42" s="195">
        <f>((Provider!CS$10)*(1+CP28)^CP27)/($B$7)</f>
        <v>1.2744516480851316</v>
      </c>
      <c r="CQ42" s="195">
        <f>((Provider!CT$10)*(1+CQ28)^CQ27)/($B$7)</f>
        <v>1.275726099733216</v>
      </c>
      <c r="CR42" s="195">
        <f>((Provider!CU$10)*(1+CR28)^CR27)/($B$7)</f>
        <v>1.2770018258329492</v>
      </c>
      <c r="CS42" s="195">
        <f>((Provider!CV$10)*(1+CS28)^CS27)/($B$7)</f>
        <v>1.2782788276587822</v>
      </c>
      <c r="CT42" s="195">
        <f>((Provider!CW$10)*(1+CT28)^CT27)/($B$7)</f>
        <v>1.2795571064864408</v>
      </c>
      <c r="CU42" s="195">
        <f>((Provider!CX$10)*(1+CU28)^CU27)/($B$7)</f>
        <v>1.2808366635929267</v>
      </c>
      <c r="CV42" s="195">
        <f>((Provider!CY$10)*(1+CV28)^CV27)/($B$7)</f>
        <v>1.2821175002565195</v>
      </c>
      <c r="CW42" s="195">
        <f>((Provider!CZ$10)*(1+CW28)^CW27)/($B$7)</f>
        <v>1.2833996177567761</v>
      </c>
      <c r="CX42" s="195">
        <f>((Provider!DA$10)*(1+CX28)^CX27)/($B$7)</f>
        <v>1.2846830173745327</v>
      </c>
      <c r="CY42" s="195">
        <f>((Provider!DB$10)*(1+CY28)^CY27)/($B$7)</f>
        <v>1.2859677003919068</v>
      </c>
      <c r="CZ42" s="195">
        <f>((Provider!DC$10)*(1+CZ28)^CZ27)/($B$7)</f>
        <v>1.2872536680922986</v>
      </c>
      <c r="DA42" s="195">
        <f>((Provider!DD$10)*(1+DA28)^DA27)/($B$7)</f>
        <v>1.2885409217603907</v>
      </c>
      <c r="DB42" s="195">
        <f>((Provider!DE$10)*(1+DB28)^DB27)/($B$7)</f>
        <v>1.2898294626821512</v>
      </c>
      <c r="DC42" s="195">
        <f>((Provider!DF$10)*(1+DC28)^DC27)/($B$7)</f>
        <v>1.2911192921448331</v>
      </c>
      <c r="DD42" s="195">
        <f>((Provider!DG$10)*(1+DD28)^DD27)/($B$7)</f>
        <v>1.2924104114369774</v>
      </c>
      <c r="DE42" s="195">
        <f>((Provider!DH$10)*(1+DE28)^DE27)/($B$7)</f>
        <v>1.2937028218484146</v>
      </c>
      <c r="DF42" s="195">
        <f>((Provider!DI$10)*(1+DF28)^DF27)/($B$7)</f>
        <v>1.294996524670263</v>
      </c>
      <c r="DG42" s="195">
        <f>((Provider!DJ$10)*(1+DG28)^DG27)/($B$7)</f>
        <v>1.2962915211949326</v>
      </c>
      <c r="DH42" s="195">
        <f>((Provider!DK$10)*(1+DH28)^DH27)/($B$7)</f>
        <v>0</v>
      </c>
      <c r="DI42" s="195">
        <f>((Provider!DL$10)*(1+DI28)^DI27)/($B$7)</f>
        <v>0</v>
      </c>
      <c r="DJ42" s="195">
        <f>((Provider!DM$10)*(1+DJ28)^DJ27)/($B$7)</f>
        <v>0</v>
      </c>
      <c r="DK42" s="195">
        <f>((Provider!DN$10)*(1+DK28)^DK27)/($B$7)</f>
        <v>0</v>
      </c>
      <c r="DL42" s="195">
        <f>((Provider!DO$10)*(1+DL28)^DL27)/($B$7)</f>
        <v>0</v>
      </c>
      <c r="DM42" s="195">
        <f>((Provider!DP$10)*(1+DM28)^DM27)/($B$7)</f>
        <v>0</v>
      </c>
      <c r="DN42" s="195">
        <f>((Provider!DQ$10)*(1+DN28)^DN27)/($B$7)</f>
        <v>0</v>
      </c>
      <c r="DO42" s="195">
        <f>((Provider!DR$10)*(1+DO28)^DO27)/($B$7)</f>
        <v>0</v>
      </c>
      <c r="DP42" s="195">
        <f>((Provider!DS$10)*(1+DP28)^DP27)/($B$7)</f>
        <v>0</v>
      </c>
      <c r="DQ42" s="440">
        <f>((Provider!DT$10)*(1+DQ28)^DQ27)/($B$7)</f>
        <v>0</v>
      </c>
    </row>
    <row r="43" spans="1:121" s="3" customFormat="1" ht="17" thickBot="1" x14ac:dyDescent="0.25"/>
    <row r="44" spans="1:121" s="3" customFormat="1" ht="19" x14ac:dyDescent="0.2">
      <c r="A44" s="414" t="s">
        <v>107</v>
      </c>
      <c r="B44" s="415"/>
      <c r="M44" s="191"/>
    </row>
    <row r="45" spans="1:121" s="3" customFormat="1" x14ac:dyDescent="0.2">
      <c r="A45" s="199" t="s">
        <v>93</v>
      </c>
      <c r="B45" s="198">
        <f>DATE(YEAR('Inputs and Model Assumptions'!$D$4),MONTH(1),DAY(1))</f>
        <v>44197</v>
      </c>
      <c r="C45" s="198">
        <f>DATE(YEAR(B45),MONTH(B45)+1,DAY(1))</f>
        <v>44228</v>
      </c>
      <c r="D45" s="198">
        <f t="shared" ref="D45" si="318">DATE(YEAR(C45),MONTH(C45)+1,DAY(1))</f>
        <v>44256</v>
      </c>
      <c r="E45" s="198">
        <f t="shared" ref="E45" si="319">DATE(YEAR(D45),MONTH(D45)+1,DAY(1))</f>
        <v>44287</v>
      </c>
      <c r="F45" s="198">
        <f t="shared" ref="F45" si="320">DATE(YEAR(E45),MONTH(E45)+1,DAY(1))</f>
        <v>44317</v>
      </c>
      <c r="G45" s="198">
        <f t="shared" ref="G45" si="321">DATE(YEAR(F45),MONTH(F45)+1,DAY(1))</f>
        <v>44348</v>
      </c>
      <c r="H45" s="198">
        <f t="shared" ref="H45" si="322">DATE(YEAR(G45),MONTH(G45)+1,DAY(1))</f>
        <v>44378</v>
      </c>
      <c r="I45" s="198">
        <f t="shared" ref="I45" si="323">DATE(YEAR(H45),MONTH(H45)+1,DAY(1))</f>
        <v>44409</v>
      </c>
      <c r="J45" s="198">
        <f t="shared" ref="J45" si="324">DATE(YEAR(I45),MONTH(I45)+1,DAY(1))</f>
        <v>44440</v>
      </c>
      <c r="K45" s="198">
        <f t="shared" ref="K45" si="325">DATE(YEAR(J45),MONTH(J45)+1,DAY(1))</f>
        <v>44470</v>
      </c>
      <c r="L45" s="198">
        <f t="shared" ref="L45" si="326">DATE(YEAR(K45),MONTH(K45)+1,DAY(1))</f>
        <v>44501</v>
      </c>
      <c r="M45" s="198">
        <f t="shared" ref="M45" si="327">DATE(YEAR(L45),MONTH(L45)+1,DAY(1))</f>
        <v>44531</v>
      </c>
      <c r="N45" s="198">
        <f t="shared" ref="N45" si="328">DATE(YEAR(M45),MONTH(M45)+1,DAY(1))</f>
        <v>44562</v>
      </c>
      <c r="O45" s="198">
        <f t="shared" ref="O45" si="329">DATE(YEAR(N45),MONTH(N45)+1,DAY(1))</f>
        <v>44593</v>
      </c>
      <c r="P45" s="198">
        <f t="shared" ref="P45" si="330">DATE(YEAR(O45),MONTH(O45)+1,DAY(1))</f>
        <v>44621</v>
      </c>
      <c r="Q45" s="198">
        <f t="shared" ref="Q45" si="331">DATE(YEAR(P45),MONTH(P45)+1,DAY(1))</f>
        <v>44652</v>
      </c>
      <c r="R45" s="198">
        <f t="shared" ref="R45" si="332">DATE(YEAR(Q45),MONTH(Q45)+1,DAY(1))</f>
        <v>44682</v>
      </c>
      <c r="S45" s="198">
        <f t="shared" ref="S45" si="333">DATE(YEAR(R45),MONTH(R45)+1,DAY(1))</f>
        <v>44713</v>
      </c>
      <c r="T45" s="198">
        <f t="shared" ref="T45" si="334">DATE(YEAR(S45),MONTH(S45)+1,DAY(1))</f>
        <v>44743</v>
      </c>
      <c r="U45" s="198">
        <f t="shared" ref="U45" si="335">DATE(YEAR(T45),MONTH(T45)+1,DAY(1))</f>
        <v>44774</v>
      </c>
      <c r="V45" s="198">
        <f t="shared" ref="V45" si="336">DATE(YEAR(U45),MONTH(U45)+1,DAY(1))</f>
        <v>44805</v>
      </c>
      <c r="W45" s="198">
        <f t="shared" ref="W45" si="337">DATE(YEAR(V45),MONTH(V45)+1,DAY(1))</f>
        <v>44835</v>
      </c>
      <c r="X45" s="198">
        <f t="shared" ref="X45" si="338">DATE(YEAR(W45),MONTH(W45)+1,DAY(1))</f>
        <v>44866</v>
      </c>
      <c r="Y45" s="198">
        <f t="shared" ref="Y45" si="339">DATE(YEAR(X45),MONTH(X45)+1,DAY(1))</f>
        <v>44896</v>
      </c>
      <c r="Z45" s="198">
        <f t="shared" ref="Z45" si="340">DATE(YEAR(Y45),MONTH(Y45)+1,DAY(1))</f>
        <v>44927</v>
      </c>
      <c r="AA45" s="198">
        <f t="shared" ref="AA45" si="341">DATE(YEAR(Z45),MONTH(Z45)+1,DAY(1))</f>
        <v>44958</v>
      </c>
      <c r="AB45" s="198">
        <f t="shared" ref="AB45" si="342">DATE(YEAR(AA45),MONTH(AA45)+1,DAY(1))</f>
        <v>44986</v>
      </c>
      <c r="AC45" s="198">
        <f t="shared" ref="AC45" si="343">DATE(YEAR(AB45),MONTH(AB45)+1,DAY(1))</f>
        <v>45017</v>
      </c>
      <c r="AD45" s="198">
        <f t="shared" ref="AD45" si="344">DATE(YEAR(AC45),MONTH(AC45)+1,DAY(1))</f>
        <v>45047</v>
      </c>
      <c r="AE45" s="198">
        <f t="shared" ref="AE45" si="345">DATE(YEAR(AD45),MONTH(AD45)+1,DAY(1))</f>
        <v>45078</v>
      </c>
      <c r="AF45" s="198">
        <f t="shared" ref="AF45" si="346">DATE(YEAR(AE45),MONTH(AE45)+1,DAY(1))</f>
        <v>45108</v>
      </c>
      <c r="AG45" s="198">
        <f t="shared" ref="AG45" si="347">DATE(YEAR(AF45),MONTH(AF45)+1,DAY(1))</f>
        <v>45139</v>
      </c>
      <c r="AH45" s="198">
        <f t="shared" ref="AH45" si="348">DATE(YEAR(AG45),MONTH(AG45)+1,DAY(1))</f>
        <v>45170</v>
      </c>
      <c r="AI45" s="198">
        <f t="shared" ref="AI45" si="349">DATE(YEAR(AH45),MONTH(AH45)+1,DAY(1))</f>
        <v>45200</v>
      </c>
      <c r="AJ45" s="198">
        <f t="shared" ref="AJ45" si="350">DATE(YEAR(AI45),MONTH(AI45)+1,DAY(1))</f>
        <v>45231</v>
      </c>
      <c r="AK45" s="198">
        <f t="shared" ref="AK45" si="351">DATE(YEAR(AJ45),MONTH(AJ45)+1,DAY(1))</f>
        <v>45261</v>
      </c>
      <c r="AL45" s="198">
        <f t="shared" ref="AL45" si="352">DATE(YEAR(AK45),MONTH(AK45)+1,DAY(1))</f>
        <v>45292</v>
      </c>
      <c r="AM45" s="198">
        <f t="shared" ref="AM45" si="353">DATE(YEAR(AL45),MONTH(AL45)+1,DAY(1))</f>
        <v>45323</v>
      </c>
      <c r="AN45" s="198">
        <f t="shared" ref="AN45" si="354">DATE(YEAR(AM45),MONTH(AM45)+1,DAY(1))</f>
        <v>45352</v>
      </c>
      <c r="AO45" s="198">
        <f t="shared" ref="AO45" si="355">DATE(YEAR(AN45),MONTH(AN45)+1,DAY(1))</f>
        <v>45383</v>
      </c>
      <c r="AP45" s="198">
        <f t="shared" ref="AP45" si="356">DATE(YEAR(AO45),MONTH(AO45)+1,DAY(1))</f>
        <v>45413</v>
      </c>
      <c r="AQ45" s="198">
        <f t="shared" ref="AQ45" si="357">DATE(YEAR(AP45),MONTH(AP45)+1,DAY(1))</f>
        <v>45444</v>
      </c>
      <c r="AR45" s="198">
        <f t="shared" ref="AR45" si="358">DATE(YEAR(AQ45),MONTH(AQ45)+1,DAY(1))</f>
        <v>45474</v>
      </c>
      <c r="AS45" s="198">
        <f t="shared" ref="AS45" si="359">DATE(YEAR(AR45),MONTH(AR45)+1,DAY(1))</f>
        <v>45505</v>
      </c>
      <c r="AT45" s="198">
        <f t="shared" ref="AT45" si="360">DATE(YEAR(AS45),MONTH(AS45)+1,DAY(1))</f>
        <v>45536</v>
      </c>
      <c r="AU45" s="198">
        <f t="shared" ref="AU45" si="361">DATE(YEAR(AT45),MONTH(AT45)+1,DAY(1))</f>
        <v>45566</v>
      </c>
      <c r="AV45" s="198">
        <f t="shared" ref="AV45" si="362">DATE(YEAR(AU45),MONTH(AU45)+1,DAY(1))</f>
        <v>45597</v>
      </c>
      <c r="AW45" s="198">
        <f t="shared" ref="AW45" si="363">DATE(YEAR(AV45),MONTH(AV45)+1,DAY(1))</f>
        <v>45627</v>
      </c>
      <c r="AX45" s="198">
        <f t="shared" ref="AX45" si="364">DATE(YEAR(AW45),MONTH(AW45)+1,DAY(1))</f>
        <v>45658</v>
      </c>
      <c r="AY45" s="198">
        <f t="shared" ref="AY45" si="365">DATE(YEAR(AX45),MONTH(AX45)+1,DAY(1))</f>
        <v>45689</v>
      </c>
      <c r="AZ45" s="198">
        <f t="shared" ref="AZ45" si="366">DATE(YEAR(AY45),MONTH(AY45)+1,DAY(1))</f>
        <v>45717</v>
      </c>
      <c r="BA45" s="198">
        <f t="shared" ref="BA45" si="367">DATE(YEAR(AZ45),MONTH(AZ45)+1,DAY(1))</f>
        <v>45748</v>
      </c>
      <c r="BB45" s="198">
        <f t="shared" ref="BB45" si="368">DATE(YEAR(BA45),MONTH(BA45)+1,DAY(1))</f>
        <v>45778</v>
      </c>
      <c r="BC45" s="198">
        <f t="shared" ref="BC45" si="369">DATE(YEAR(BB45),MONTH(BB45)+1,DAY(1))</f>
        <v>45809</v>
      </c>
      <c r="BD45" s="198">
        <f t="shared" ref="BD45" si="370">DATE(YEAR(BC45),MONTH(BC45)+1,DAY(1))</f>
        <v>45839</v>
      </c>
      <c r="BE45" s="198">
        <f t="shared" ref="BE45" si="371">DATE(YEAR(BD45),MONTH(BD45)+1,DAY(1))</f>
        <v>45870</v>
      </c>
      <c r="BF45" s="198">
        <f t="shared" ref="BF45" si="372">DATE(YEAR(BE45),MONTH(BE45)+1,DAY(1))</f>
        <v>45901</v>
      </c>
      <c r="BG45" s="198">
        <f t="shared" ref="BG45" si="373">DATE(YEAR(BF45),MONTH(BF45)+1,DAY(1))</f>
        <v>45931</v>
      </c>
      <c r="BH45" s="198">
        <f t="shared" ref="BH45" si="374">DATE(YEAR(BG45),MONTH(BG45)+1,DAY(1))</f>
        <v>45962</v>
      </c>
      <c r="BI45" s="198">
        <f t="shared" ref="BI45" si="375">DATE(YEAR(BH45),MONTH(BH45)+1,DAY(1))</f>
        <v>45992</v>
      </c>
      <c r="BJ45" s="198">
        <f t="shared" ref="BJ45" si="376">DATE(YEAR(BI45),MONTH(BI45)+1,DAY(1))</f>
        <v>46023</v>
      </c>
      <c r="BK45" s="198">
        <f t="shared" ref="BK45" si="377">DATE(YEAR(BJ45),MONTH(BJ45)+1,DAY(1))</f>
        <v>46054</v>
      </c>
      <c r="BL45" s="198">
        <f t="shared" ref="BL45" si="378">DATE(YEAR(BK45),MONTH(BK45)+1,DAY(1))</f>
        <v>46082</v>
      </c>
      <c r="BM45" s="198">
        <f t="shared" ref="BM45" si="379">DATE(YEAR(BL45),MONTH(BL45)+1,DAY(1))</f>
        <v>46113</v>
      </c>
      <c r="BN45" s="198">
        <f t="shared" ref="BN45" si="380">DATE(YEAR(BM45),MONTH(BM45)+1,DAY(1))</f>
        <v>46143</v>
      </c>
      <c r="BO45" s="198">
        <f t="shared" ref="BO45" si="381">DATE(YEAR(BN45),MONTH(BN45)+1,DAY(1))</f>
        <v>46174</v>
      </c>
      <c r="BP45" s="198">
        <f t="shared" ref="BP45" si="382">DATE(YEAR(BO45),MONTH(BO45)+1,DAY(1))</f>
        <v>46204</v>
      </c>
      <c r="BQ45" s="198">
        <f t="shared" ref="BQ45" si="383">DATE(YEAR(BP45),MONTH(BP45)+1,DAY(1))</f>
        <v>46235</v>
      </c>
      <c r="BR45" s="198">
        <f t="shared" ref="BR45" si="384">DATE(YEAR(BQ45),MONTH(BQ45)+1,DAY(1))</f>
        <v>46266</v>
      </c>
      <c r="BS45" s="198">
        <f t="shared" ref="BS45" si="385">DATE(YEAR(BR45),MONTH(BR45)+1,DAY(1))</f>
        <v>46296</v>
      </c>
      <c r="BT45" s="198">
        <f t="shared" ref="BT45" si="386">DATE(YEAR(BS45),MONTH(BS45)+1,DAY(1))</f>
        <v>46327</v>
      </c>
      <c r="BU45" s="198">
        <f t="shared" ref="BU45" si="387">DATE(YEAR(BT45),MONTH(BT45)+1,DAY(1))</f>
        <v>46357</v>
      </c>
      <c r="BV45" s="198">
        <f t="shared" ref="BV45" si="388">DATE(YEAR(BU45),MONTH(BU45)+1,DAY(1))</f>
        <v>46388</v>
      </c>
      <c r="BW45" s="198">
        <f t="shared" ref="BW45" si="389">DATE(YEAR(BV45),MONTH(BV45)+1,DAY(1))</f>
        <v>46419</v>
      </c>
      <c r="BX45" s="198">
        <f t="shared" ref="BX45" si="390">DATE(YEAR(BW45),MONTH(BW45)+1,DAY(1))</f>
        <v>46447</v>
      </c>
      <c r="BY45" s="198">
        <f t="shared" ref="BY45" si="391">DATE(YEAR(BX45),MONTH(BX45)+1,DAY(1))</f>
        <v>46478</v>
      </c>
      <c r="BZ45" s="198">
        <f t="shared" ref="BZ45" si="392">DATE(YEAR(BY45),MONTH(BY45)+1,DAY(1))</f>
        <v>46508</v>
      </c>
      <c r="CA45" s="198">
        <f t="shared" ref="CA45" si="393">DATE(YEAR(BZ45),MONTH(BZ45)+1,DAY(1))</f>
        <v>46539</v>
      </c>
      <c r="CB45" s="198">
        <f t="shared" ref="CB45" si="394">DATE(YEAR(CA45),MONTH(CA45)+1,DAY(1))</f>
        <v>46569</v>
      </c>
      <c r="CC45" s="198">
        <f t="shared" ref="CC45" si="395">DATE(YEAR(CB45),MONTH(CB45)+1,DAY(1))</f>
        <v>46600</v>
      </c>
      <c r="CD45" s="198">
        <f t="shared" ref="CD45" si="396">DATE(YEAR(CC45),MONTH(CC45)+1,DAY(1))</f>
        <v>46631</v>
      </c>
      <c r="CE45" s="198">
        <f t="shared" ref="CE45" si="397">DATE(YEAR(CD45),MONTH(CD45)+1,DAY(1))</f>
        <v>46661</v>
      </c>
      <c r="CF45" s="198">
        <f t="shared" ref="CF45" si="398">DATE(YEAR(CE45),MONTH(CE45)+1,DAY(1))</f>
        <v>46692</v>
      </c>
      <c r="CG45" s="198">
        <f t="shared" ref="CG45" si="399">DATE(YEAR(CF45),MONTH(CF45)+1,DAY(1))</f>
        <v>46722</v>
      </c>
      <c r="CH45" s="198">
        <f t="shared" ref="CH45" si="400">DATE(YEAR(CG45),MONTH(CG45)+1,DAY(1))</f>
        <v>46753</v>
      </c>
      <c r="CI45" s="198">
        <f t="shared" ref="CI45" si="401">DATE(YEAR(CH45),MONTH(CH45)+1,DAY(1))</f>
        <v>46784</v>
      </c>
      <c r="CJ45" s="198">
        <f t="shared" ref="CJ45" si="402">DATE(YEAR(CI45),MONTH(CI45)+1,DAY(1))</f>
        <v>46813</v>
      </c>
      <c r="CK45" s="198">
        <f t="shared" ref="CK45" si="403">DATE(YEAR(CJ45),MONTH(CJ45)+1,DAY(1))</f>
        <v>46844</v>
      </c>
      <c r="CL45" s="198">
        <f t="shared" ref="CL45" si="404">DATE(YEAR(CK45),MONTH(CK45)+1,DAY(1))</f>
        <v>46874</v>
      </c>
      <c r="CM45" s="198">
        <f t="shared" ref="CM45" si="405">DATE(YEAR(CL45),MONTH(CL45)+1,DAY(1))</f>
        <v>46905</v>
      </c>
      <c r="CN45" s="198">
        <f t="shared" ref="CN45" si="406">DATE(YEAR(CM45),MONTH(CM45)+1,DAY(1))</f>
        <v>46935</v>
      </c>
      <c r="CO45" s="198">
        <f t="shared" ref="CO45" si="407">DATE(YEAR(CN45),MONTH(CN45)+1,DAY(1))</f>
        <v>46966</v>
      </c>
      <c r="CP45" s="198">
        <f t="shared" ref="CP45" si="408">DATE(YEAR(CO45),MONTH(CO45)+1,DAY(1))</f>
        <v>46997</v>
      </c>
      <c r="CQ45" s="198">
        <f t="shared" ref="CQ45" si="409">DATE(YEAR(CP45),MONTH(CP45)+1,DAY(1))</f>
        <v>47027</v>
      </c>
      <c r="CR45" s="198">
        <f t="shared" ref="CR45" si="410">DATE(YEAR(CQ45),MONTH(CQ45)+1,DAY(1))</f>
        <v>47058</v>
      </c>
      <c r="CS45" s="198">
        <f t="shared" ref="CS45" si="411">DATE(YEAR(CR45),MONTH(CR45)+1,DAY(1))</f>
        <v>47088</v>
      </c>
      <c r="CT45" s="198">
        <f t="shared" ref="CT45" si="412">DATE(YEAR(CS45),MONTH(CS45)+1,DAY(1))</f>
        <v>47119</v>
      </c>
      <c r="CU45" s="198">
        <f t="shared" ref="CU45" si="413">DATE(YEAR(CT45),MONTH(CT45)+1,DAY(1))</f>
        <v>47150</v>
      </c>
      <c r="CV45" s="198">
        <f t="shared" ref="CV45" si="414">DATE(YEAR(CU45),MONTH(CU45)+1,DAY(1))</f>
        <v>47178</v>
      </c>
      <c r="CW45" s="198">
        <f t="shared" ref="CW45" si="415">DATE(YEAR(CV45),MONTH(CV45)+1,DAY(1))</f>
        <v>47209</v>
      </c>
      <c r="CX45" s="198">
        <f t="shared" ref="CX45" si="416">DATE(YEAR(CW45),MONTH(CW45)+1,DAY(1))</f>
        <v>47239</v>
      </c>
      <c r="CY45" s="198">
        <f t="shared" ref="CY45" si="417">DATE(YEAR(CX45),MONTH(CX45)+1,DAY(1))</f>
        <v>47270</v>
      </c>
      <c r="CZ45" s="198">
        <f t="shared" ref="CZ45" si="418">DATE(YEAR(CY45),MONTH(CY45)+1,DAY(1))</f>
        <v>47300</v>
      </c>
      <c r="DA45" s="198">
        <f t="shared" ref="DA45" si="419">DATE(YEAR(CZ45),MONTH(CZ45)+1,DAY(1))</f>
        <v>47331</v>
      </c>
      <c r="DB45" s="198">
        <f t="shared" ref="DB45" si="420">DATE(YEAR(DA45),MONTH(DA45)+1,DAY(1))</f>
        <v>47362</v>
      </c>
      <c r="DC45" s="198">
        <f t="shared" ref="DC45" si="421">DATE(YEAR(DB45),MONTH(DB45)+1,DAY(1))</f>
        <v>47392</v>
      </c>
      <c r="DD45" s="198">
        <f t="shared" ref="DD45" si="422">DATE(YEAR(DC45),MONTH(DC45)+1,DAY(1))</f>
        <v>47423</v>
      </c>
      <c r="DE45" s="198">
        <f t="shared" ref="DE45" si="423">DATE(YEAR(DD45),MONTH(DD45)+1,DAY(1))</f>
        <v>47453</v>
      </c>
      <c r="DF45" s="198">
        <f t="shared" ref="DF45" si="424">DATE(YEAR(DE45),MONTH(DE45)+1,DAY(1))</f>
        <v>47484</v>
      </c>
      <c r="DG45" s="198">
        <f t="shared" ref="DG45" si="425">DATE(YEAR(DF45),MONTH(DF45)+1,DAY(1))</f>
        <v>47515</v>
      </c>
      <c r="DH45" s="198">
        <f t="shared" ref="DH45" si="426">DATE(YEAR(DG45),MONTH(DG45)+1,DAY(1))</f>
        <v>47543</v>
      </c>
      <c r="DI45" s="198">
        <f t="shared" ref="DI45" si="427">DATE(YEAR(DH45),MONTH(DH45)+1,DAY(1))</f>
        <v>47574</v>
      </c>
      <c r="DJ45" s="198">
        <f t="shared" ref="DJ45" si="428">DATE(YEAR(DI45),MONTH(DI45)+1,DAY(1))</f>
        <v>47604</v>
      </c>
      <c r="DK45" s="198">
        <f t="shared" ref="DK45" si="429">DATE(YEAR(DJ45),MONTH(DJ45)+1,DAY(1))</f>
        <v>47635</v>
      </c>
      <c r="DL45" s="198">
        <f t="shared" ref="DL45" si="430">DATE(YEAR(DK45),MONTH(DK45)+1,DAY(1))</f>
        <v>47665</v>
      </c>
      <c r="DM45" s="198">
        <f t="shared" ref="DM45" si="431">DATE(YEAR(DL45),MONTH(DL45)+1,DAY(1))</f>
        <v>47696</v>
      </c>
      <c r="DN45" s="198">
        <f t="shared" ref="DN45" si="432">DATE(YEAR(DM45),MONTH(DM45)+1,DAY(1))</f>
        <v>47727</v>
      </c>
      <c r="DO45" s="198">
        <f t="shared" ref="DO45" si="433">DATE(YEAR(DN45),MONTH(DN45)+1,DAY(1))</f>
        <v>47757</v>
      </c>
      <c r="DP45" s="198">
        <f t="shared" ref="DP45" si="434">DATE(YEAR(DO45),MONTH(DO45)+1,DAY(1))</f>
        <v>47788</v>
      </c>
      <c r="DQ45" s="197">
        <f t="shared" ref="DQ45" si="435">DATE(YEAR(DP45),MONTH(DP45)+1,DAY(1))</f>
        <v>47818</v>
      </c>
    </row>
    <row r="46" spans="1:121" s="3" customFormat="1" x14ac:dyDescent="0.2">
      <c r="A46" s="200" t="s">
        <v>95</v>
      </c>
      <c r="B46" s="196">
        <v>1</v>
      </c>
      <c r="C46" s="196">
        <v>2</v>
      </c>
      <c r="D46" s="196">
        <v>3</v>
      </c>
      <c r="E46" s="196">
        <v>4</v>
      </c>
      <c r="F46" s="196">
        <v>5</v>
      </c>
      <c r="G46" s="196">
        <v>6</v>
      </c>
      <c r="H46" s="196">
        <v>7</v>
      </c>
      <c r="I46" s="196">
        <v>8</v>
      </c>
      <c r="J46" s="196">
        <v>9</v>
      </c>
      <c r="K46" s="196">
        <v>10</v>
      </c>
      <c r="L46" s="196">
        <v>11</v>
      </c>
      <c r="M46" s="196">
        <v>12</v>
      </c>
      <c r="N46" s="196">
        <v>13</v>
      </c>
      <c r="O46" s="196">
        <v>14</v>
      </c>
      <c r="P46" s="196">
        <v>15</v>
      </c>
      <c r="Q46" s="196">
        <v>16</v>
      </c>
      <c r="R46" s="196">
        <v>17</v>
      </c>
      <c r="S46" s="196">
        <v>18</v>
      </c>
      <c r="T46" s="196">
        <v>19</v>
      </c>
      <c r="U46" s="196">
        <v>20</v>
      </c>
      <c r="V46" s="196">
        <v>21</v>
      </c>
      <c r="W46" s="196">
        <v>22</v>
      </c>
      <c r="X46" s="196">
        <v>23</v>
      </c>
      <c r="Y46" s="196">
        <v>24</v>
      </c>
      <c r="Z46" s="196">
        <v>25</v>
      </c>
      <c r="AA46" s="196">
        <v>26</v>
      </c>
      <c r="AB46" s="196">
        <v>27</v>
      </c>
      <c r="AC46" s="196">
        <v>28</v>
      </c>
      <c r="AD46" s="196">
        <v>29</v>
      </c>
      <c r="AE46" s="196">
        <v>30</v>
      </c>
      <c r="AF46" s="196">
        <v>31</v>
      </c>
      <c r="AG46" s="196">
        <v>32</v>
      </c>
      <c r="AH46" s="196">
        <v>33</v>
      </c>
      <c r="AI46" s="196">
        <v>34</v>
      </c>
      <c r="AJ46" s="196">
        <v>35</v>
      </c>
      <c r="AK46" s="196">
        <v>36</v>
      </c>
      <c r="AL46" s="196">
        <v>37</v>
      </c>
      <c r="AM46" s="196">
        <v>38</v>
      </c>
      <c r="AN46" s="196">
        <v>39</v>
      </c>
      <c r="AO46" s="196">
        <v>40</v>
      </c>
      <c r="AP46" s="196">
        <v>41</v>
      </c>
      <c r="AQ46" s="196">
        <v>42</v>
      </c>
      <c r="AR46" s="196">
        <v>43</v>
      </c>
      <c r="AS46" s="196">
        <v>44</v>
      </c>
      <c r="AT46" s="196">
        <v>45</v>
      </c>
      <c r="AU46" s="196">
        <v>46</v>
      </c>
      <c r="AV46" s="196">
        <v>47</v>
      </c>
      <c r="AW46" s="196">
        <v>48</v>
      </c>
      <c r="AX46" s="196">
        <v>49</v>
      </c>
      <c r="AY46" s="196">
        <v>50</v>
      </c>
      <c r="AZ46" s="196">
        <v>51</v>
      </c>
      <c r="BA46" s="196">
        <v>52</v>
      </c>
      <c r="BB46" s="196">
        <v>53</v>
      </c>
      <c r="BC46" s="196">
        <v>54</v>
      </c>
      <c r="BD46" s="196">
        <v>55</v>
      </c>
      <c r="BE46" s="196">
        <v>56</v>
      </c>
      <c r="BF46" s="196">
        <v>57</v>
      </c>
      <c r="BG46" s="196">
        <v>58</v>
      </c>
      <c r="BH46" s="196">
        <v>59</v>
      </c>
      <c r="BI46" s="196">
        <v>60</v>
      </c>
      <c r="BJ46" s="196">
        <v>61</v>
      </c>
      <c r="BK46" s="196">
        <v>62</v>
      </c>
      <c r="BL46" s="196">
        <v>63</v>
      </c>
      <c r="BM46" s="196">
        <v>64</v>
      </c>
      <c r="BN46" s="196">
        <v>65</v>
      </c>
      <c r="BO46" s="196">
        <v>66</v>
      </c>
      <c r="BP46" s="196">
        <v>67</v>
      </c>
      <c r="BQ46" s="196">
        <v>68</v>
      </c>
      <c r="BR46" s="196">
        <v>69</v>
      </c>
      <c r="BS46" s="196">
        <v>70</v>
      </c>
      <c r="BT46" s="196">
        <v>71</v>
      </c>
      <c r="BU46" s="196">
        <v>72</v>
      </c>
      <c r="BV46" s="196">
        <v>73</v>
      </c>
      <c r="BW46" s="196">
        <v>74</v>
      </c>
      <c r="BX46" s="196">
        <v>75</v>
      </c>
      <c r="BY46" s="196">
        <v>76</v>
      </c>
      <c r="BZ46" s="196">
        <v>77</v>
      </c>
      <c r="CA46" s="196">
        <v>78</v>
      </c>
      <c r="CB46" s="196">
        <v>79</v>
      </c>
      <c r="CC46" s="196">
        <v>80</v>
      </c>
      <c r="CD46" s="196">
        <v>81</v>
      </c>
      <c r="CE46" s="196">
        <v>82</v>
      </c>
      <c r="CF46" s="196">
        <v>83</v>
      </c>
      <c r="CG46" s="196">
        <v>84</v>
      </c>
      <c r="CH46" s="196">
        <v>85</v>
      </c>
      <c r="CI46" s="196">
        <v>86</v>
      </c>
      <c r="CJ46" s="196">
        <v>87</v>
      </c>
      <c r="CK46" s="196">
        <v>88</v>
      </c>
      <c r="CL46" s="196">
        <v>89</v>
      </c>
      <c r="CM46" s="196">
        <v>90</v>
      </c>
      <c r="CN46" s="196">
        <v>91</v>
      </c>
      <c r="CO46" s="196">
        <v>92</v>
      </c>
      <c r="CP46" s="196">
        <v>93</v>
      </c>
      <c r="CQ46" s="196">
        <v>94</v>
      </c>
      <c r="CR46" s="196">
        <v>95</v>
      </c>
      <c r="CS46" s="196">
        <v>96</v>
      </c>
      <c r="CT46" s="196">
        <v>97</v>
      </c>
      <c r="CU46" s="196">
        <v>98</v>
      </c>
      <c r="CV46" s="196">
        <v>99</v>
      </c>
      <c r="CW46" s="196">
        <v>100</v>
      </c>
      <c r="CX46" s="196">
        <v>101</v>
      </c>
      <c r="CY46" s="196">
        <v>102</v>
      </c>
      <c r="CZ46" s="196">
        <v>103</v>
      </c>
      <c r="DA46" s="196">
        <v>104</v>
      </c>
      <c r="DB46" s="196">
        <v>105</v>
      </c>
      <c r="DC46" s="196">
        <v>106</v>
      </c>
      <c r="DD46" s="196">
        <v>107</v>
      </c>
      <c r="DE46" s="196">
        <v>108</v>
      </c>
      <c r="DF46" s="196">
        <v>109</v>
      </c>
      <c r="DG46" s="196">
        <v>110</v>
      </c>
      <c r="DH46" s="196">
        <v>111</v>
      </c>
      <c r="DI46" s="196">
        <v>112</v>
      </c>
      <c r="DJ46" s="196">
        <v>113</v>
      </c>
      <c r="DK46" s="196">
        <v>114</v>
      </c>
      <c r="DL46" s="196">
        <v>115</v>
      </c>
      <c r="DM46" s="196">
        <v>116</v>
      </c>
      <c r="DN46" s="196">
        <v>117</v>
      </c>
      <c r="DO46" s="196">
        <v>118</v>
      </c>
      <c r="DP46" s="196">
        <v>119</v>
      </c>
      <c r="DQ46" s="196">
        <v>120</v>
      </c>
    </row>
    <row r="47" spans="1:121" s="3" customFormat="1" x14ac:dyDescent="0.2">
      <c r="A47" s="213" t="s">
        <v>77</v>
      </c>
      <c r="B47" s="222"/>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4"/>
    </row>
    <row r="48" spans="1:121" s="3" customFormat="1" x14ac:dyDescent="0.2">
      <c r="A48" s="201" t="str">
        <f>"Price per " &amp;$B$4</f>
        <v>Price per Unit 1</v>
      </c>
      <c r="B48" s="225">
        <f>SUM(B49:B51)</f>
        <v>0.19236530190357554</v>
      </c>
      <c r="C48" s="226">
        <f t="shared" ref="C48:D48" si="436">SUM(C49:C51)</f>
        <v>0.19248992677930937</v>
      </c>
      <c r="D48" s="226">
        <f t="shared" si="436"/>
        <v>0.19257020859413268</v>
      </c>
      <c r="E48" s="226">
        <f t="shared" ref="E48:F48" si="437">SUM(E49:E51)</f>
        <v>0.19265054563445613</v>
      </c>
      <c r="F48" s="226">
        <f t="shared" si="437"/>
        <v>0.19273093794798837</v>
      </c>
      <c r="G48" s="226">
        <f t="shared" ref="G48:H48" si="438">SUM(G49:G51)</f>
        <v>0.19281138558248345</v>
      </c>
      <c r="H48" s="226">
        <f t="shared" si="438"/>
        <v>0.19289188858574097</v>
      </c>
      <c r="I48" s="226">
        <f t="shared" ref="I48" si="439">SUM(I49:I51)</f>
        <v>0.19297244700560601</v>
      </c>
      <c r="J48" s="226">
        <f t="shared" ref="J48" si="440">SUM(J49:J51)</f>
        <v>0.19305306088996921</v>
      </c>
      <c r="K48" s="226">
        <f t="shared" ref="K48" si="441">SUM(K49:K51)</f>
        <v>0.19313373028676692</v>
      </c>
      <c r="L48" s="226">
        <f t="shared" ref="L48" si="442">SUM(L49:L51)</f>
        <v>0.19321445524398115</v>
      </c>
      <c r="M48" s="226">
        <f t="shared" ref="M48:N48" si="443">SUM(M49:M51)</f>
        <v>0.19329523580963964</v>
      </c>
      <c r="N48" s="226">
        <f t="shared" si="443"/>
        <v>0.19337607203181587</v>
      </c>
      <c r="O48" s="226">
        <f t="shared" ref="O48" si="444">SUM(O49:O51)</f>
        <v>0.1934569639586291</v>
      </c>
      <c r="P48" s="226">
        <f t="shared" ref="P48" si="445">SUM(P49:P51)</f>
        <v>0.19353791163824455</v>
      </c>
      <c r="Q48" s="226">
        <f t="shared" ref="Q48" si="446">SUM(Q49:Q51)</f>
        <v>0.19361891511887325</v>
      </c>
      <c r="R48" s="226">
        <f t="shared" ref="R48" si="447">SUM(R49:R51)</f>
        <v>0.19369997444877221</v>
      </c>
      <c r="S48" s="226">
        <f t="shared" ref="S48:T48" si="448">SUM(S49:S51)</f>
        <v>0.19378108967624447</v>
      </c>
      <c r="T48" s="226">
        <f t="shared" si="448"/>
        <v>0.19386226084963906</v>
      </c>
      <c r="U48" s="226">
        <f t="shared" ref="U48" si="449">SUM(U49:U51)</f>
        <v>0.19394348801735109</v>
      </c>
      <c r="V48" s="226">
        <f t="shared" ref="V48" si="450">SUM(V49:V51)</f>
        <v>0.19402477122782183</v>
      </c>
      <c r="W48" s="226">
        <f t="shared" ref="W48" si="451">SUM(W49:W51)</f>
        <v>0.19410611052953872</v>
      </c>
      <c r="X48" s="226">
        <f t="shared" ref="X48" si="452">SUM(X49:X51)</f>
        <v>0.19418750597103543</v>
      </c>
      <c r="Y48" s="226">
        <f t="shared" ref="Y48:Z48" si="453">SUM(Y49:Y51)</f>
        <v>0.19425094714097221</v>
      </c>
      <c r="Z48" s="226">
        <f t="shared" si="453"/>
        <v>0.19431443644318799</v>
      </c>
      <c r="AA48" s="226">
        <f t="shared" ref="AA48" si="454">SUM(AA49:AA51)</f>
        <v>0.19437797392351874</v>
      </c>
      <c r="AB48" s="226">
        <f t="shared" ref="AB48" si="455">SUM(AB49:AB51)</f>
        <v>0.19444155962784584</v>
      </c>
      <c r="AC48" s="226">
        <f t="shared" ref="AC48" si="456">SUM(AC49:AC51)</f>
        <v>0.19450519360209631</v>
      </c>
      <c r="AD48" s="226">
        <f t="shared" ref="AD48" si="457">SUM(AD49:AD51)</f>
        <v>0.19456887589224273</v>
      </c>
      <c r="AE48" s="226">
        <f t="shared" ref="AE48:AF48" si="458">SUM(AE49:AE51)</f>
        <v>0.19463260654430317</v>
      </c>
      <c r="AF48" s="226">
        <f t="shared" si="458"/>
        <v>0.19469638560434163</v>
      </c>
      <c r="AG48" s="226">
        <f t="shared" ref="AG48" si="459">SUM(AG49:AG51)</f>
        <v>0.19476021311846764</v>
      </c>
      <c r="AH48" s="226">
        <f t="shared" ref="AH48" si="460">SUM(AH49:AH51)</f>
        <v>0.19482408913283653</v>
      </c>
      <c r="AI48" s="226">
        <f t="shared" ref="AI48" si="461">SUM(AI49:AI51)</f>
        <v>0.19488801369364941</v>
      </c>
      <c r="AJ48" s="226">
        <f t="shared" ref="AJ48" si="462">SUM(AJ49:AJ51)</f>
        <v>0.19495198684715334</v>
      </c>
      <c r="AK48" s="226">
        <f t="shared" ref="AK48:AL48" si="463">SUM(AK49:AK51)</f>
        <v>0.19501600863964122</v>
      </c>
      <c r="AL48" s="226">
        <f t="shared" si="463"/>
        <v>0.19508007911745193</v>
      </c>
      <c r="AM48" s="226">
        <f t="shared" ref="AM48" si="464">SUM(AM49:AM51)</f>
        <v>0.19514419832697028</v>
      </c>
      <c r="AN48" s="226">
        <f t="shared" ref="AN48" si="465">SUM(AN49:AN51)</f>
        <v>0.19520836631462721</v>
      </c>
      <c r="AO48" s="226">
        <f t="shared" ref="AO48" si="466">SUM(AO49:AO51)</f>
        <v>0.1952725831268996</v>
      </c>
      <c r="AP48" s="226">
        <f t="shared" ref="AP48" si="467">SUM(AP49:AP51)</f>
        <v>0.19533684881031069</v>
      </c>
      <c r="AQ48" s="226">
        <f t="shared" ref="AQ48:AR48" si="468">SUM(AQ49:AQ51)</f>
        <v>0.19540116341142968</v>
      </c>
      <c r="AR48" s="226">
        <f t="shared" si="468"/>
        <v>0.19546552697687211</v>
      </c>
      <c r="AS48" s="226">
        <f t="shared" ref="AS48" si="469">SUM(AS49:AS51)</f>
        <v>0.19552993955329975</v>
      </c>
      <c r="AT48" s="226">
        <f t="shared" ref="AT48" si="470">SUM(AT49:AT51)</f>
        <v>0.19559440118742075</v>
      </c>
      <c r="AU48" s="226">
        <f t="shared" ref="AU48" si="471">SUM(AU49:AU51)</f>
        <v>0.19565891192598947</v>
      </c>
      <c r="AV48" s="226">
        <f t="shared" ref="AV48" si="472">SUM(AV49:AV51)</f>
        <v>0.1957234718158069</v>
      </c>
      <c r="AW48" s="226">
        <f t="shared" ref="AW48:AX48" si="473">SUM(AW49:AW51)</f>
        <v>0.1957880809037203</v>
      </c>
      <c r="AX48" s="226">
        <f t="shared" si="473"/>
        <v>0.19585273923662347</v>
      </c>
      <c r="AY48" s="226">
        <f t="shared" ref="AY48" si="474">SUM(AY49:AY51)</f>
        <v>0.19591744686145685</v>
      </c>
      <c r="AZ48" s="226">
        <f t="shared" ref="AZ48" si="475">SUM(AZ49:AZ51)</f>
        <v>0.19598220382520734</v>
      </c>
      <c r="BA48" s="226">
        <f t="shared" ref="BA48" si="476">SUM(BA49:BA51)</f>
        <v>0.19604701017490858</v>
      </c>
      <c r="BB48" s="226">
        <f t="shared" ref="BB48" si="477">SUM(BB49:BB51)</f>
        <v>0.19611186595764091</v>
      </c>
      <c r="BC48" s="226">
        <f t="shared" ref="BC48:BD48" si="478">SUM(BC49:BC51)</f>
        <v>0.19617677122053132</v>
      </c>
      <c r="BD48" s="226">
        <f t="shared" si="478"/>
        <v>0.19624172601075365</v>
      </c>
      <c r="BE48" s="226">
        <f t="shared" ref="BE48" si="479">SUM(BE49:BE51)</f>
        <v>0.19630673037552848</v>
      </c>
      <c r="BF48" s="226">
        <f t="shared" ref="BF48" si="480">SUM(BF49:BF51)</f>
        <v>0.19637178436212344</v>
      </c>
      <c r="BG48" s="226">
        <f t="shared" ref="BG48" si="481">SUM(BG49:BG51)</f>
        <v>0.19643688801785283</v>
      </c>
      <c r="BH48" s="226">
        <f t="shared" ref="BH48" si="482">SUM(BH49:BH51)</f>
        <v>0.19650204139007815</v>
      </c>
      <c r="BI48" s="226">
        <f t="shared" ref="BI48:BJ48" si="483">SUM(BI49:BI51)</f>
        <v>0.1965672445262078</v>
      </c>
      <c r="BJ48" s="226">
        <f t="shared" si="483"/>
        <v>0.19663249747369727</v>
      </c>
      <c r="BK48" s="226">
        <f t="shared" ref="BK48" si="484">SUM(BK49:BK51)</f>
        <v>0.19669780028004916</v>
      </c>
      <c r="BL48" s="226">
        <f t="shared" ref="BL48" si="485">SUM(BL49:BL51)</f>
        <v>0.19676315299281319</v>
      </c>
      <c r="BM48" s="226">
        <f t="shared" ref="BM48" si="486">SUM(BM49:BM51)</f>
        <v>0.19682855565958635</v>
      </c>
      <c r="BN48" s="226">
        <f t="shared" ref="BN48" si="487">SUM(BN49:BN51)</f>
        <v>0.19689400832801279</v>
      </c>
      <c r="BO48" s="226">
        <f t="shared" ref="BO48:BP48" si="488">SUM(BO49:BO51)</f>
        <v>0.19695951104578407</v>
      </c>
      <c r="BP48" s="226">
        <f t="shared" si="488"/>
        <v>0.19702506386063898</v>
      </c>
      <c r="BQ48" s="226">
        <f t="shared" ref="BQ48" si="489">SUM(BQ49:BQ51)</f>
        <v>0.19709066682036383</v>
      </c>
      <c r="BR48" s="226">
        <f t="shared" ref="BR48" si="490">SUM(BR49:BR51)</f>
        <v>0.19715631997279226</v>
      </c>
      <c r="BS48" s="226">
        <f t="shared" ref="BS48" si="491">SUM(BS49:BS51)</f>
        <v>0.19722202336580541</v>
      </c>
      <c r="BT48" s="226">
        <f t="shared" ref="BT48" si="492">SUM(BT49:BT51)</f>
        <v>0.19728777704733202</v>
      </c>
      <c r="BU48" s="226">
        <f t="shared" ref="BU48:BV48" si="493">SUM(BU49:BU51)</f>
        <v>0.19735358106534834</v>
      </c>
      <c r="BV48" s="226">
        <f t="shared" si="493"/>
        <v>0.19741943546787832</v>
      </c>
      <c r="BW48" s="226">
        <f t="shared" ref="BW48" si="494">SUM(BW49:BW51)</f>
        <v>0.19748534030299347</v>
      </c>
      <c r="BX48" s="226">
        <f t="shared" ref="BX48" si="495">SUM(BX49:BX51)</f>
        <v>0.19755129561881321</v>
      </c>
      <c r="BY48" s="226">
        <f t="shared" ref="BY48" si="496">SUM(BY49:BY51)</f>
        <v>0.19761730146350454</v>
      </c>
      <c r="BZ48" s="226">
        <f t="shared" ref="BZ48" si="497">SUM(BZ49:BZ51)</f>
        <v>0.19768335788528241</v>
      </c>
      <c r="CA48" s="226">
        <f t="shared" ref="CA48:CB48" si="498">SUM(CA49:CA51)</f>
        <v>0.19774946493240958</v>
      </c>
      <c r="CB48" s="226">
        <f t="shared" si="498"/>
        <v>0.19781562265319672</v>
      </c>
      <c r="CC48" s="226">
        <f t="shared" ref="CC48" si="499">SUM(CC49:CC51)</f>
        <v>0.19788183109600252</v>
      </c>
      <c r="CD48" s="226">
        <f t="shared" ref="CD48" si="500">SUM(CD49:CD51)</f>
        <v>0.19794809030923358</v>
      </c>
      <c r="CE48" s="226">
        <f t="shared" ref="CE48" si="501">SUM(CE49:CE51)</f>
        <v>0.19801440034134468</v>
      </c>
      <c r="CF48" s="226">
        <f t="shared" ref="CF48" si="502">SUM(CF49:CF51)</f>
        <v>0.19808076124083868</v>
      </c>
      <c r="CG48" s="226">
        <f t="shared" ref="CG48:CH48" si="503">SUM(CG49:CG51)</f>
        <v>0.19814717305626647</v>
      </c>
      <c r="CH48" s="226">
        <f t="shared" si="503"/>
        <v>0.19821363583622734</v>
      </c>
      <c r="CI48" s="226">
        <f t="shared" ref="CI48" si="504">SUM(CI49:CI51)</f>
        <v>0.1982801496293686</v>
      </c>
      <c r="CJ48" s="226">
        <f t="shared" ref="CJ48" si="505">SUM(CJ49:CJ51)</f>
        <v>0.19834671448438615</v>
      </c>
      <c r="CK48" s="226">
        <f t="shared" ref="CK48" si="506">SUM(CK49:CK51)</f>
        <v>0.19841333045002399</v>
      </c>
      <c r="CL48" s="226">
        <f t="shared" ref="CL48" si="507">SUM(CL49:CL51)</f>
        <v>0.19847999757507459</v>
      </c>
      <c r="CM48" s="226">
        <f t="shared" ref="CM48:CN48" si="508">SUM(CM49:CM51)</f>
        <v>0.19854671590837891</v>
      </c>
      <c r="CN48" s="226">
        <f t="shared" si="508"/>
        <v>0.19861348549882638</v>
      </c>
      <c r="CO48" s="226">
        <f t="shared" ref="CO48" si="509">SUM(CO49:CO51)</f>
        <v>0.19868030639535494</v>
      </c>
      <c r="CP48" s="226">
        <f t="shared" ref="CP48" si="510">SUM(CP49:CP51)</f>
        <v>0.19874717864695116</v>
      </c>
      <c r="CQ48" s="226">
        <f t="shared" ref="CQ48" si="511">SUM(CQ49:CQ51)</f>
        <v>0.1988141023026502</v>
      </c>
      <c r="CR48" s="226">
        <f t="shared" ref="CR48" si="512">SUM(CR49:CR51)</f>
        <v>0.19888107741153599</v>
      </c>
      <c r="CS48" s="226">
        <f t="shared" ref="CS48:CT48" si="513">SUM(CS49:CS51)</f>
        <v>0.19894810402274113</v>
      </c>
      <c r="CT48" s="226">
        <f t="shared" si="513"/>
        <v>0.199015182185447</v>
      </c>
      <c r="CU48" s="226">
        <f t="shared" ref="CU48" si="514">SUM(CU49:CU51)</f>
        <v>0.1990823119488839</v>
      </c>
      <c r="CV48" s="226">
        <f t="shared" ref="CV48" si="515">SUM(CV49:CV51)</f>
        <v>0.19914949336233087</v>
      </c>
      <c r="CW48" s="226">
        <f t="shared" ref="CW48" si="516">SUM(CW49:CW51)</f>
        <v>0.19921672647511598</v>
      </c>
      <c r="CX48" s="226">
        <f t="shared" ref="CX48" si="517">SUM(CX49:CX51)</f>
        <v>0.19928401133661625</v>
      </c>
      <c r="CY48" s="226">
        <f t="shared" ref="CY48:CZ48" si="518">SUM(CY49:CY51)</f>
        <v>0.19935134799625778</v>
      </c>
      <c r="CZ48" s="226">
        <f t="shared" si="518"/>
        <v>0.19941873650351566</v>
      </c>
      <c r="DA48" s="226">
        <f t="shared" ref="DA48" si="519">SUM(DA49:DA51)</f>
        <v>0.19948617690791412</v>
      </c>
      <c r="DB48" s="226">
        <f t="shared" ref="DB48" si="520">SUM(DB49:DB51)</f>
        <v>0.19955366925902668</v>
      </c>
      <c r="DC48" s="226">
        <f t="shared" ref="DC48" si="521">SUM(DC49:DC51)</f>
        <v>0.19962121360647597</v>
      </c>
      <c r="DD48" s="226">
        <f t="shared" ref="DD48" si="522">SUM(DD49:DD51)</f>
        <v>0.19968880999993385</v>
      </c>
      <c r="DE48" s="226">
        <f t="shared" ref="DE48:DF48" si="523">SUM(DE49:DE51)</f>
        <v>0.19975645848912169</v>
      </c>
      <c r="DF48" s="226">
        <f t="shared" si="523"/>
        <v>0.1998241591238101</v>
      </c>
      <c r="DG48" s="226">
        <f t="shared" ref="DG48" si="524">SUM(DG49:DG51)</f>
        <v>0.19989191195381903</v>
      </c>
      <c r="DH48" s="226">
        <f t="shared" ref="DH48" si="525">SUM(DH49:DH51)</f>
        <v>0</v>
      </c>
      <c r="DI48" s="226">
        <f t="shared" ref="DI48" si="526">SUM(DI49:DI51)</f>
        <v>0</v>
      </c>
      <c r="DJ48" s="226">
        <f t="shared" ref="DJ48" si="527">SUM(DJ49:DJ51)</f>
        <v>0</v>
      </c>
      <c r="DK48" s="226">
        <f t="shared" ref="DK48:DL48" si="528">SUM(DK49:DK51)</f>
        <v>0</v>
      </c>
      <c r="DL48" s="226">
        <f t="shared" si="528"/>
        <v>0</v>
      </c>
      <c r="DM48" s="226">
        <f t="shared" ref="DM48" si="529">SUM(DM49:DM51)</f>
        <v>0</v>
      </c>
      <c r="DN48" s="226">
        <f t="shared" ref="DN48" si="530">SUM(DN49:DN51)</f>
        <v>0</v>
      </c>
      <c r="DO48" s="226">
        <f t="shared" ref="DO48" si="531">SUM(DO49:DO51)</f>
        <v>0</v>
      </c>
      <c r="DP48" s="226">
        <f t="shared" ref="DP48" si="532">SUM(DP49:DP51)</f>
        <v>0</v>
      </c>
      <c r="DQ48" s="227">
        <f t="shared" ref="DQ48" si="533">SUM(DQ49:DQ51)</f>
        <v>0</v>
      </c>
    </row>
    <row r="49" spans="1:121" s="221" customFormat="1" x14ac:dyDescent="0.2">
      <c r="A49" s="202" t="str">
        <f>"Price per " &amp;$B$4&amp; " for Electricity"</f>
        <v>Price per Unit 1 for Electricity</v>
      </c>
      <c r="B49" s="228">
        <f>-(Customer!E22*(B30/'Inputs and Model Assumptions'!$D$61)/$B$5)</f>
        <v>0.11927999999999997</v>
      </c>
      <c r="C49" s="229">
        <f>-(Customer!F22*(C30/'Inputs and Model Assumptions'!$D$61)/$B$5)</f>
        <v>0.11931578399999997</v>
      </c>
      <c r="D49" s="229">
        <f>-(Customer!G22*(D30/'Inputs and Model Assumptions'!$D$61)/$B$5)</f>
        <v>0.11935157873519998</v>
      </c>
      <c r="E49" s="229">
        <f>-(Customer!H22*(E30/'Inputs and Model Assumptions'!$D$61)/$B$5)</f>
        <v>0.11938738420882053</v>
      </c>
      <c r="F49" s="229">
        <f>-(Customer!I22*(F30/'Inputs and Model Assumptions'!$D$61)/$B$5)</f>
        <v>0.11942320042408316</v>
      </c>
      <c r="G49" s="229">
        <f>-(Customer!J22*(G30/'Inputs and Model Assumptions'!$D$61)/$B$5)</f>
        <v>0.11945902738421038</v>
      </c>
      <c r="H49" s="229">
        <f>-(Customer!K22*(H30/'Inputs and Model Assumptions'!$D$61)/$B$5)</f>
        <v>0.11949486509242564</v>
      </c>
      <c r="I49" s="229">
        <f>-(Customer!L22*(I30/'Inputs and Model Assumptions'!$D$61)/$B$5)</f>
        <v>0.11953071355195338</v>
      </c>
      <c r="J49" s="229">
        <f>-(Customer!M22*(J30/'Inputs and Model Assumptions'!$D$61)/$B$5)</f>
        <v>0.11956657276601897</v>
      </c>
      <c r="K49" s="229">
        <f>-(Customer!N22*(K30/'Inputs and Model Assumptions'!$D$61)/$B$5)</f>
        <v>0.11960244273784877</v>
      </c>
      <c r="L49" s="229">
        <f>-(Customer!O22*(L30/'Inputs and Model Assumptions'!$D$61)/$B$5)</f>
        <v>0.11963832347067009</v>
      </c>
      <c r="M49" s="229">
        <f>-(Customer!P22*(M30/'Inputs and Model Assumptions'!$D$61)/$B$5)</f>
        <v>0.1196742149677113</v>
      </c>
      <c r="N49" s="229">
        <f>-(Customer!Q22*(N30/'Inputs and Model Assumptions'!$D$61)/$B$5)</f>
        <v>0.11971011723220162</v>
      </c>
      <c r="O49" s="229">
        <f>-(Customer!R22*(O30/'Inputs and Model Assumptions'!$D$61)/$B$5)</f>
        <v>0.1197460302673713</v>
      </c>
      <c r="P49" s="229">
        <f>-(Customer!S22*(P30/'Inputs and Model Assumptions'!$D$61)/$B$5)</f>
        <v>0.11978195407645151</v>
      </c>
      <c r="Q49" s="229">
        <f>-(Customer!T22*(Q30/'Inputs and Model Assumptions'!$D$61)/$B$5)</f>
        <v>0.11981788866267443</v>
      </c>
      <c r="R49" s="229">
        <f>-(Customer!U22*(R30/'Inputs and Model Assumptions'!$D$61)/$B$5)</f>
        <v>0.11985383402927323</v>
      </c>
      <c r="S49" s="229">
        <f>-(Customer!V22*(S30/'Inputs and Model Assumptions'!$D$61)/$B$5)</f>
        <v>0.11988979017948201</v>
      </c>
      <c r="T49" s="229">
        <f>-(Customer!W22*(T30/'Inputs and Model Assumptions'!$D$61)/$B$5)</f>
        <v>0.11992575711653586</v>
      </c>
      <c r="U49" s="229">
        <f>-(Customer!X22*(U30/'Inputs and Model Assumptions'!$D$61)/$B$5)</f>
        <v>0.11996173484367083</v>
      </c>
      <c r="V49" s="229">
        <f>-(Customer!Y22*(V30/'Inputs and Model Assumptions'!$D$61)/$B$5)</f>
        <v>0.1199977233641239</v>
      </c>
      <c r="W49" s="229">
        <f>-(Customer!Z22*(W30/'Inputs and Model Assumptions'!$D$61)/$B$5)</f>
        <v>0.12003372268113315</v>
      </c>
      <c r="X49" s="229">
        <f>-(Customer!AA22*(X30/'Inputs and Model Assumptions'!$D$61)/$B$5)</f>
        <v>0.12006973279793746</v>
      </c>
      <c r="Y49" s="229">
        <f>-(Customer!AB22*(Y30/'Inputs and Model Assumptions'!$D$61)/$B$5)</f>
        <v>0.12008774325785718</v>
      </c>
      <c r="Z49" s="229">
        <f>-(Customer!AC22*(Z30/'Inputs and Model Assumptions'!$D$61)/$B$5)</f>
        <v>0.12010575641934586</v>
      </c>
      <c r="AA49" s="229">
        <f>-(Customer!AD22*(AA30/'Inputs and Model Assumptions'!$D$61)/$B$5)</f>
        <v>0.12012377228280881</v>
      </c>
      <c r="AB49" s="229">
        <f>-(Customer!AE22*(AB30/'Inputs and Model Assumptions'!$D$61)/$B$5)</f>
        <v>0.12014179084865122</v>
      </c>
      <c r="AC49" s="229">
        <f>-(Customer!AF22*(AC30/'Inputs and Model Assumptions'!$D$61)/$B$5)</f>
        <v>0.12015981211727854</v>
      </c>
      <c r="AD49" s="229">
        <f>-(Customer!AG22*(AD30/'Inputs and Model Assumptions'!$D$61)/$B$5)</f>
        <v>0.12017783608909613</v>
      </c>
      <c r="AE49" s="229">
        <f>-(Customer!AH22*(AE30/'Inputs and Model Assumptions'!$D$61)/$B$5)</f>
        <v>0.1201958627645095</v>
      </c>
      <c r="AF49" s="229">
        <f>-(Customer!AI22*(AF30/'Inputs and Model Assumptions'!$D$61)/$B$5)</f>
        <v>0.12021389214392418</v>
      </c>
      <c r="AG49" s="229">
        <f>-(Customer!AJ22*(AG30/'Inputs and Model Assumptions'!$D$61)/$B$5)</f>
        <v>0.12023192422774578</v>
      </c>
      <c r="AH49" s="229">
        <f>-(Customer!AK22*(AH30/'Inputs and Model Assumptions'!$D$61)/$B$5)</f>
        <v>0.12024995901637997</v>
      </c>
      <c r="AI49" s="229">
        <f>-(Customer!AL22*(AI30/'Inputs and Model Assumptions'!$D$61)/$B$5)</f>
        <v>0.12026799651023246</v>
      </c>
      <c r="AJ49" s="229">
        <f>-(Customer!AM22*(AJ30/'Inputs and Model Assumptions'!$D$61)/$B$5)</f>
        <v>0.12028603670970898</v>
      </c>
      <c r="AK49" s="229">
        <f>-(Customer!AN22*(AK30/'Inputs and Model Assumptions'!$D$61)/$B$5)</f>
        <v>0.12030407961521544</v>
      </c>
      <c r="AL49" s="229">
        <f>-(Customer!AO22*(AL30/'Inputs and Model Assumptions'!$D$61)/$B$5)</f>
        <v>0.12032212522715775</v>
      </c>
      <c r="AM49" s="229">
        <f>-(Customer!AP22*(AM30/'Inputs and Model Assumptions'!$D$61)/$B$5)</f>
        <v>0.12034017354594184</v>
      </c>
      <c r="AN49" s="229">
        <f>-(Customer!AQ22*(AN30/'Inputs and Model Assumptions'!$D$61)/$B$5)</f>
        <v>0.12035822457197376</v>
      </c>
      <c r="AO49" s="229">
        <f>-(Customer!AR22*(AO30/'Inputs and Model Assumptions'!$D$61)/$B$5)</f>
        <v>0.12037627830565954</v>
      </c>
      <c r="AP49" s="229">
        <f>-(Customer!AS22*(AP30/'Inputs and Model Assumptions'!$D$61)/$B$5)</f>
        <v>0.12039433474740539</v>
      </c>
      <c r="AQ49" s="229">
        <f>-(Customer!AT22*(AQ30/'Inputs and Model Assumptions'!$D$61)/$B$5)</f>
        <v>0.12041239389761753</v>
      </c>
      <c r="AR49" s="229">
        <f>-(Customer!AU22*(AR30/'Inputs and Model Assumptions'!$D$61)/$B$5)</f>
        <v>0.12043045575670218</v>
      </c>
      <c r="AS49" s="229">
        <f>-(Customer!AV22*(AS30/'Inputs and Model Assumptions'!$D$61)/$B$5)</f>
        <v>0.12044852032506569</v>
      </c>
      <c r="AT49" s="229">
        <f>-(Customer!AW22*(AT30/'Inputs and Model Assumptions'!$D$61)/$B$5)</f>
        <v>0.12046658760311445</v>
      </c>
      <c r="AU49" s="229">
        <f>-(Customer!AX22*(AU30/'Inputs and Model Assumptions'!$D$61)/$B$5)</f>
        <v>0.12048465759125493</v>
      </c>
      <c r="AV49" s="229">
        <f>-(Customer!AY22*(AV30/'Inputs and Model Assumptions'!$D$61)/$B$5)</f>
        <v>0.12050273028989363</v>
      </c>
      <c r="AW49" s="229">
        <f>-(Customer!AZ22*(AW30/'Inputs and Model Assumptions'!$D$61)/$B$5)</f>
        <v>0.12052080569943714</v>
      </c>
      <c r="AX49" s="229">
        <f>-(Customer!BA22*(AX30/'Inputs and Model Assumptions'!$D$61)/$B$5)</f>
        <v>0.12053888382029207</v>
      </c>
      <c r="AY49" s="229">
        <f>-(Customer!BB22*(AY30/'Inputs and Model Assumptions'!$D$61)/$B$5)</f>
        <v>0.12055696465286513</v>
      </c>
      <c r="AZ49" s="229">
        <f>-(Customer!BC22*(AZ30/'Inputs and Model Assumptions'!$D$61)/$B$5)</f>
        <v>0.12057504819756305</v>
      </c>
      <c r="BA49" s="229">
        <f>-(Customer!BD22*(BA30/'Inputs and Model Assumptions'!$D$61)/$B$5)</f>
        <v>0.12059313445479271</v>
      </c>
      <c r="BB49" s="229">
        <f>-(Customer!BE22*(BB30/'Inputs and Model Assumptions'!$D$61)/$B$5)</f>
        <v>0.12061122342496093</v>
      </c>
      <c r="BC49" s="229">
        <f>-(Customer!BF22*(BC30/'Inputs and Model Assumptions'!$D$61)/$B$5)</f>
        <v>0.12062931510847469</v>
      </c>
      <c r="BD49" s="229">
        <f>-(Customer!BG22*(BD30/'Inputs and Model Assumptions'!$D$61)/$B$5)</f>
        <v>0.12064740950574099</v>
      </c>
      <c r="BE49" s="229">
        <f>-(Customer!BH22*(BE30/'Inputs and Model Assumptions'!$D$61)/$B$5)</f>
        <v>0.12066550661716684</v>
      </c>
      <c r="BF49" s="229">
        <f>-(Customer!BI22*(BF30/'Inputs and Model Assumptions'!$D$61)/$B$5)</f>
        <v>0.12068360644315945</v>
      </c>
      <c r="BG49" s="229">
        <f>-(Customer!BJ22*(BG30/'Inputs and Model Assumptions'!$D$61)/$B$5)</f>
        <v>0.12070170898412591</v>
      </c>
      <c r="BH49" s="229">
        <f>-(Customer!BK22*(BH30/'Inputs and Model Assumptions'!$D$61)/$B$5)</f>
        <v>0.12071981424047354</v>
      </c>
      <c r="BI49" s="229">
        <f>-(Customer!BL22*(BI30/'Inputs and Model Assumptions'!$D$61)/$B$5)</f>
        <v>0.12073792221260961</v>
      </c>
      <c r="BJ49" s="229">
        <f>-(Customer!BM22*(BJ30/'Inputs and Model Assumptions'!$D$61)/$B$5)</f>
        <v>0.1207560329009415</v>
      </c>
      <c r="BK49" s="229">
        <f>-(Customer!BN22*(BK30/'Inputs and Model Assumptions'!$D$61)/$B$5)</f>
        <v>0.12077414630587667</v>
      </c>
      <c r="BL49" s="229">
        <f>-(Customer!BO22*(BL30/'Inputs and Model Assumptions'!$D$61)/$B$5)</f>
        <v>0.12079226242782255</v>
      </c>
      <c r="BM49" s="229">
        <f>-(Customer!BP22*(BM30/'Inputs and Model Assumptions'!$D$61)/$B$5)</f>
        <v>0.12081038126718675</v>
      </c>
      <c r="BN49" s="229">
        <f>-(Customer!BQ22*(BN30/'Inputs and Model Assumptions'!$D$61)/$B$5)</f>
        <v>0.12082850282437683</v>
      </c>
      <c r="BO49" s="229">
        <f>-(Customer!BR22*(BO30/'Inputs and Model Assumptions'!$D$61)/$B$5)</f>
        <v>0.12084662709980051</v>
      </c>
      <c r="BP49" s="229">
        <f>-(Customer!BS22*(BP30/'Inputs and Model Assumptions'!$D$61)/$B$5)</f>
        <v>0.12086475409386548</v>
      </c>
      <c r="BQ49" s="229">
        <f>-(Customer!BT22*(BQ30/'Inputs and Model Assumptions'!$D$61)/$B$5)</f>
        <v>0.12088288380697958</v>
      </c>
      <c r="BR49" s="229">
        <f>-(Customer!BU22*(BR30/'Inputs and Model Assumptions'!$D$61)/$B$5)</f>
        <v>0.12090101623955063</v>
      </c>
      <c r="BS49" s="229">
        <f>-(Customer!BV22*(BS30/'Inputs and Model Assumptions'!$D$61)/$B$5)</f>
        <v>0.12091915139198658</v>
      </c>
      <c r="BT49" s="229">
        <f>-(Customer!BW22*(BT30/'Inputs and Model Assumptions'!$D$61)/$B$5)</f>
        <v>0.12093728926469541</v>
      </c>
      <c r="BU49" s="229">
        <f>-(Customer!BX22*(BU30/'Inputs and Model Assumptions'!$D$61)/$B$5)</f>
        <v>0.12095542985808509</v>
      </c>
      <c r="BV49" s="229">
        <f>-(Customer!BY22*(BV30/'Inputs and Model Assumptions'!$D$61)/$B$5)</f>
        <v>0.12097357317256384</v>
      </c>
      <c r="BW49" s="229">
        <f>-(Customer!BZ22*(BW30/'Inputs and Model Assumptions'!$D$61)/$B$5)</f>
        <v>0.12099171920853971</v>
      </c>
      <c r="BX49" s="229">
        <f>-(Customer!CA22*(BX30/'Inputs and Model Assumptions'!$D$61)/$B$5)</f>
        <v>0.12100986796642103</v>
      </c>
      <c r="BY49" s="229">
        <f>-(Customer!CB22*(BY30/'Inputs and Model Assumptions'!$D$61)/$B$5)</f>
        <v>0.12102801944661599</v>
      </c>
      <c r="BZ49" s="229">
        <f>-(Customer!CC22*(BZ30/'Inputs and Model Assumptions'!$D$61)/$B$5)</f>
        <v>0.121046173649533</v>
      </c>
      <c r="CA49" s="229">
        <f>-(Customer!CD22*(CA30/'Inputs and Model Assumptions'!$D$61)/$B$5)</f>
        <v>0.12106433057558046</v>
      </c>
      <c r="CB49" s="229">
        <f>-(Customer!CE22*(CB30/'Inputs and Model Assumptions'!$D$61)/$B$5)</f>
        <v>0.12108249022516678</v>
      </c>
      <c r="CC49" s="229">
        <f>-(Customer!CF22*(CC30/'Inputs and Model Assumptions'!$D$61)/$B$5)</f>
        <v>0.12110065259870058</v>
      </c>
      <c r="CD49" s="229">
        <f>-(Customer!CG22*(CD30/'Inputs and Model Assumptions'!$D$61)/$B$5)</f>
        <v>0.12111881769659039</v>
      </c>
      <c r="CE49" s="229">
        <f>-(Customer!CH22*(CE30/'Inputs and Model Assumptions'!$D$61)/$B$5)</f>
        <v>0.12113698551924486</v>
      </c>
      <c r="CF49" s="229">
        <f>-(Customer!CI22*(CF30/'Inputs and Model Assumptions'!$D$61)/$B$5)</f>
        <v>0.12115515606707279</v>
      </c>
      <c r="CG49" s="229">
        <f>-(Customer!CJ22*(CG30/'Inputs and Model Assumptions'!$D$61)/$B$5)</f>
        <v>0.12117332934048285</v>
      </c>
      <c r="CH49" s="229">
        <f>-(Customer!CK22*(CH30/'Inputs and Model Assumptions'!$D$61)/$B$5)</f>
        <v>0.12119150533988395</v>
      </c>
      <c r="CI49" s="229">
        <f>-(Customer!CL22*(CI30/'Inputs and Model Assumptions'!$D$61)/$B$5)</f>
        <v>0.12120968406568493</v>
      </c>
      <c r="CJ49" s="229">
        <f>-(Customer!CM22*(CJ30/'Inputs and Model Assumptions'!$D$61)/$B$5)</f>
        <v>0.12122786551829481</v>
      </c>
      <c r="CK49" s="229">
        <f>-(Customer!CN22*(CK30/'Inputs and Model Assumptions'!$D$61)/$B$5)</f>
        <v>0.12124604969812255</v>
      </c>
      <c r="CL49" s="229">
        <f>-(Customer!CO22*(CL30/'Inputs and Model Assumptions'!$D$61)/$B$5)</f>
        <v>0.12126423660557731</v>
      </c>
      <c r="CM49" s="229">
        <f>-(Customer!CP22*(CM30/'Inputs and Model Assumptions'!$D$61)/$B$5)</f>
        <v>0.12128242624106815</v>
      </c>
      <c r="CN49" s="229">
        <f>-(Customer!CQ22*(CN30/'Inputs and Model Assumptions'!$D$61)/$B$5)</f>
        <v>0.12130061860500432</v>
      </c>
      <c r="CO49" s="229">
        <f>-(Customer!CR22*(CO30/'Inputs and Model Assumptions'!$D$61)/$B$5)</f>
        <v>0.12131881369779511</v>
      </c>
      <c r="CP49" s="229">
        <f>-(Customer!CS22*(CP30/'Inputs and Model Assumptions'!$D$61)/$B$5)</f>
        <v>0.12133701151984977</v>
      </c>
      <c r="CQ49" s="229">
        <f>-(Customer!CT22*(CQ30/'Inputs and Model Assumptions'!$D$61)/$B$5)</f>
        <v>0.12135521207157776</v>
      </c>
      <c r="CR49" s="229">
        <f>-(Customer!CU22*(CR30/'Inputs and Model Assumptions'!$D$61)/$B$5)</f>
        <v>0.1213734153533885</v>
      </c>
      <c r="CS49" s="229">
        <f>-(Customer!CV22*(CS30/'Inputs and Model Assumptions'!$D$61)/$B$5)</f>
        <v>0.12139162136569154</v>
      </c>
      <c r="CT49" s="229">
        <f>-(Customer!CW22*(CT30/'Inputs and Model Assumptions'!$D$61)/$B$5)</f>
        <v>0.12140983010889639</v>
      </c>
      <c r="CU49" s="229">
        <f>-(Customer!CX22*(CU30/'Inputs and Model Assumptions'!$D$61)/$B$5)</f>
        <v>0.12142804158341275</v>
      </c>
      <c r="CV49" s="229">
        <f>-(Customer!CY22*(CV30/'Inputs and Model Assumptions'!$D$61)/$B$5)</f>
        <v>0.12144625578965028</v>
      </c>
      <c r="CW49" s="229">
        <f>-(Customer!CZ22*(CW30/'Inputs and Model Assumptions'!$D$61)/$B$5)</f>
        <v>0.12146447272801873</v>
      </c>
      <c r="CX49" s="229">
        <f>-(Customer!DA22*(CX30/'Inputs and Model Assumptions'!$D$61)/$B$5)</f>
        <v>0.12148269239892795</v>
      </c>
      <c r="CY49" s="229">
        <f>-(Customer!DB22*(CY30/'Inputs and Model Assumptions'!$D$61)/$B$5)</f>
        <v>0.12150091480278781</v>
      </c>
      <c r="CZ49" s="229">
        <f>-(Customer!DC22*(CZ30/'Inputs and Model Assumptions'!$D$61)/$B$5)</f>
        <v>0.12151913994000825</v>
      </c>
      <c r="DA49" s="229">
        <f>-(Customer!DD22*(DA30/'Inputs and Model Assumptions'!$D$61)/$B$5)</f>
        <v>0.12153736781099923</v>
      </c>
      <c r="DB49" s="229">
        <f>-(Customer!DE22*(DB30/'Inputs and Model Assumptions'!$D$61)/$B$5)</f>
        <v>0.1215555984161709</v>
      </c>
      <c r="DC49" s="229">
        <f>-(Customer!DF22*(DC30/'Inputs and Model Assumptions'!$D$61)/$B$5)</f>
        <v>0.12157383175593336</v>
      </c>
      <c r="DD49" s="229">
        <f>-(Customer!DG22*(DD30/'Inputs and Model Assumptions'!$D$61)/$B$5)</f>
        <v>0.12159206783069675</v>
      </c>
      <c r="DE49" s="229">
        <f>-(Customer!DH22*(DE30/'Inputs and Model Assumptions'!$D$61)/$B$5)</f>
        <v>0.12161030664087137</v>
      </c>
      <c r="DF49" s="229">
        <f>-(Customer!DI22*(DF30/'Inputs and Model Assumptions'!$D$61)/$B$5)</f>
        <v>0.12162854818686754</v>
      </c>
      <c r="DG49" s="229">
        <f>-(Customer!DJ22*(DG30/'Inputs and Model Assumptions'!$D$61)/$B$5)</f>
        <v>0.12164679246909557</v>
      </c>
      <c r="DH49" s="229">
        <f>-(Customer!DK22*(DH30/'Inputs and Model Assumptions'!$D$61)/$B$5)</f>
        <v>0</v>
      </c>
      <c r="DI49" s="229">
        <f>-(Customer!DL22*(DI30/'Inputs and Model Assumptions'!$D$61)/$B$5)</f>
        <v>0</v>
      </c>
      <c r="DJ49" s="229">
        <f>-(Customer!DM22*(DJ30/'Inputs and Model Assumptions'!$D$61)/$B$5)</f>
        <v>0</v>
      </c>
      <c r="DK49" s="229">
        <f>-(Customer!DN22*(DK30/'Inputs and Model Assumptions'!$D$61)/$B$5)</f>
        <v>0</v>
      </c>
      <c r="DL49" s="229">
        <f>-(Customer!DO22*(DL30/'Inputs and Model Assumptions'!$D$61)/$B$5)</f>
        <v>0</v>
      </c>
      <c r="DM49" s="229">
        <f>-(Customer!DP22*(DM30/'Inputs and Model Assumptions'!$D$61)/$B$5)</f>
        <v>0</v>
      </c>
      <c r="DN49" s="229">
        <f>-(Customer!DQ22*(DN30/'Inputs and Model Assumptions'!$D$61)/$B$5)</f>
        <v>0</v>
      </c>
      <c r="DO49" s="229">
        <f>-(Customer!DR22*(DO30/'Inputs and Model Assumptions'!$D$61)/$B$5)</f>
        <v>0</v>
      </c>
      <c r="DP49" s="229">
        <f>-(Customer!DS22*(DP30/'Inputs and Model Assumptions'!$D$61)/$B$5)</f>
        <v>0</v>
      </c>
      <c r="DQ49" s="230">
        <f>-(Customer!DT22*(DQ30/'Inputs and Model Assumptions'!$D$61)/$B$5)</f>
        <v>0</v>
      </c>
    </row>
    <row r="50" spans="1:121" s="221" customFormat="1" x14ac:dyDescent="0.2">
      <c r="A50" s="202" t="str">
        <f>"Price per " &amp;$B$4&amp; " for Maintenance"</f>
        <v>Price per Unit 1 for Maintenance</v>
      </c>
      <c r="B50" s="228">
        <f>-((Customer!E19+Customer!E20)*(1+B28)^B27)/$B$5</f>
        <v>4.4398238747553664E-2</v>
      </c>
      <c r="C50" s="229">
        <f>-((Customer!F19+Customer!F20)*(1+C28)^C27)/$B$5</f>
        <v>4.4487079623287504E-2</v>
      </c>
      <c r="D50" s="229">
        <f>-((Customer!G19+Customer!G20)*(1+D28)^D27)/$B$5</f>
        <v>4.4531566702910787E-2</v>
      </c>
      <c r="E50" s="229">
        <f>-((Customer!H19+Customer!H20)*(1+E28)^E27)/$B$5</f>
        <v>4.4576098269613694E-2</v>
      </c>
      <c r="F50" s="229">
        <f>-((Customer!I19+Customer!I20)*(1+F28)^F27)/$B$5</f>
        <v>4.4620674367883299E-2</v>
      </c>
      <c r="G50" s="229">
        <f>-((Customer!J19+Customer!J20)*(1+G28)^G27)/$B$5</f>
        <v>4.4665295042251175E-2</v>
      </c>
      <c r="H50" s="229">
        <f>-((Customer!K19+Customer!K20)*(1+H28)^H27)/$B$5</f>
        <v>4.4709960337293422E-2</v>
      </c>
      <c r="I50" s="229">
        <f>-((Customer!L19+Customer!L20)*(1+I28)^I27)/$B$5</f>
        <v>4.4754670297630715E-2</v>
      </c>
      <c r="J50" s="229">
        <f>-((Customer!M19+Customer!M20)*(1+J28)^J27)/$B$5</f>
        <v>4.4799424967928339E-2</v>
      </c>
      <c r="K50" s="229">
        <f>-((Customer!N19+Customer!N20)*(1+K28)^K27)/$B$5</f>
        <v>4.4844224392896259E-2</v>
      </c>
      <c r="L50" s="229">
        <f>-((Customer!O19+Customer!O20)*(1+L28)^L27)/$B$5</f>
        <v>4.4889068617289148E-2</v>
      </c>
      <c r="M50" s="229">
        <f>-((Customer!P19+Customer!P20)*(1+M28)^M27)/$B$5</f>
        <v>4.4933957685906432E-2</v>
      </c>
      <c r="N50" s="229">
        <f>-((Customer!Q19+Customer!Q20)*(1+N28)^N27)/$B$5</f>
        <v>4.4978891643592339E-2</v>
      </c>
      <c r="O50" s="229">
        <f>-((Customer!R19+Customer!R20)*(1+O28)^O27)/$B$5</f>
        <v>4.5023870535235912E-2</v>
      </c>
      <c r="P50" s="229">
        <f>-((Customer!S19+Customer!S20)*(1+P28)^P27)/$B$5</f>
        <v>4.5068894405771144E-2</v>
      </c>
      <c r="Q50" s="229">
        <f>-((Customer!T19+Customer!T20)*(1+Q28)^Q27)/$B$5</f>
        <v>4.5113963300176911E-2</v>
      </c>
      <c r="R50" s="229">
        <f>-((Customer!U19+Customer!U20)*(1+R28)^R27)/$B$5</f>
        <v>4.5159077263477079E-2</v>
      </c>
      <c r="S50" s="229">
        <f>-((Customer!V19+Customer!V20)*(1+S28)^S27)/$B$5</f>
        <v>4.5204236340740556E-2</v>
      </c>
      <c r="T50" s="229">
        <f>-((Customer!W19+Customer!W20)*(1+T28)^T27)/$B$5</f>
        <v>4.5249440577081287E-2</v>
      </c>
      <c r="U50" s="229">
        <f>-((Customer!X19+Customer!X20)*(1+U28)^U27)/$B$5</f>
        <v>4.5294690017658359E-2</v>
      </c>
      <c r="V50" s="229">
        <f>-((Customer!Y19+Customer!Y20)*(1+V28)^V27)/$B$5</f>
        <v>4.5339984707676015E-2</v>
      </c>
      <c r="W50" s="229">
        <f>-((Customer!Z19+Customer!Z20)*(1+W28)^W27)/$B$5</f>
        <v>4.5385324692383676E-2</v>
      </c>
      <c r="X50" s="229">
        <f>-((Customer!AA19+Customer!AA20)*(1+X28)^X27)/$B$5</f>
        <v>4.5430710017076055E-2</v>
      </c>
      <c r="Y50" s="229">
        <f>-((Customer!AB19+Customer!AB20)*(1+Y28)^Y27)/$B$5</f>
        <v>4.5476140727093134E-2</v>
      </c>
      <c r="Z50" s="229">
        <f>-((Customer!AC19+Customer!AC20)*(1+Z28)^Z27)/$B$5</f>
        <v>4.5521616867820226E-2</v>
      </c>
      <c r="AA50" s="229">
        <f>-((Customer!AD19+Customer!AD20)*(1+AA28)^AA27)/$B$5</f>
        <v>4.556713848468804E-2</v>
      </c>
      <c r="AB50" s="229">
        <f>-((Customer!AE19+Customer!AE20)*(1+AB28)^AB27)/$B$5</f>
        <v>4.5612705623172718E-2</v>
      </c>
      <c r="AC50" s="229">
        <f>-((Customer!AF19+Customer!AF20)*(1+AC28)^AC27)/$B$5</f>
        <v>4.5658318328795883E-2</v>
      </c>
      <c r="AD50" s="229">
        <f>-((Customer!AG19+Customer!AG20)*(1+AD28)^AD27)/$B$5</f>
        <v>4.5703976647124681E-2</v>
      </c>
      <c r="AE50" s="229">
        <f>-((Customer!AH19+Customer!AH20)*(1+AE28)^AE27)/$B$5</f>
        <v>4.5749680623771785E-2</v>
      </c>
      <c r="AF50" s="229">
        <f>-((Customer!AI19+Customer!AI20)*(1+AF28)^AF27)/$B$5</f>
        <v>4.5795430304395562E-2</v>
      </c>
      <c r="AG50" s="229">
        <f>-((Customer!AJ19+Customer!AJ20)*(1+AG28)^AG27)/$B$5</f>
        <v>4.5841225734699946E-2</v>
      </c>
      <c r="AH50" s="229">
        <f>-((Customer!AK19+Customer!AK20)*(1+AH28)^AH27)/$B$5</f>
        <v>4.5887066960434646E-2</v>
      </c>
      <c r="AI50" s="229">
        <f>-((Customer!AL19+Customer!AL20)*(1+AI28)^AI27)/$B$5</f>
        <v>4.5932954027395063E-2</v>
      </c>
      <c r="AJ50" s="229">
        <f>-((Customer!AM19+Customer!AM20)*(1+AJ28)^AJ27)/$B$5</f>
        <v>4.5978886981422454E-2</v>
      </c>
      <c r="AK50" s="229">
        <f>-((Customer!AN19+Customer!AN20)*(1+AK28)^AK27)/$B$5</f>
        <v>4.6024865868403875E-2</v>
      </c>
      <c r="AL50" s="229">
        <f>-((Customer!AO19+Customer!AO20)*(1+AL28)^AL27)/$B$5</f>
        <v>4.6070890734272271E-2</v>
      </c>
      <c r="AM50" s="229">
        <f>-((Customer!AP19+Customer!AP20)*(1+AM28)^AM27)/$B$5</f>
        <v>4.6116961625006538E-2</v>
      </c>
      <c r="AN50" s="229">
        <f>-((Customer!AQ19+Customer!AQ20)*(1+AN28)^AN27)/$B$5</f>
        <v>4.6163078586631531E-2</v>
      </c>
      <c r="AO50" s="229">
        <f>-((Customer!AR19+Customer!AR20)*(1+AO28)^AO27)/$B$5</f>
        <v>4.6209241665218163E-2</v>
      </c>
      <c r="AP50" s="229">
        <f>-((Customer!AS19+Customer!AS20)*(1+AP28)^AP27)/$B$5</f>
        <v>4.6255450906883377E-2</v>
      </c>
      <c r="AQ50" s="229">
        <f>-((Customer!AT19+Customer!AT20)*(1+AQ28)^AQ27)/$B$5</f>
        <v>4.6301706357790254E-2</v>
      </c>
      <c r="AR50" s="229">
        <f>-((Customer!AU19+Customer!AU20)*(1+AR28)^AR27)/$B$5</f>
        <v>4.634800806414803E-2</v>
      </c>
      <c r="AS50" s="229">
        <f>-((Customer!AV19+Customer!AV20)*(1+AS28)^AS27)/$B$5</f>
        <v>4.6394356072212178E-2</v>
      </c>
      <c r="AT50" s="229">
        <f>-((Customer!AW19+Customer!AW20)*(1+AT28)^AT27)/$B$5</f>
        <v>4.644075042828439E-2</v>
      </c>
      <c r="AU50" s="229">
        <f>-((Customer!AX19+Customer!AX20)*(1+AU28)^AU27)/$B$5</f>
        <v>4.6487191178712653E-2</v>
      </c>
      <c r="AV50" s="229">
        <f>-((Customer!AY19+Customer!AY20)*(1+AV28)^AV27)/$B$5</f>
        <v>4.6533678369891369E-2</v>
      </c>
      <c r="AW50" s="229">
        <f>-((Customer!AZ19+Customer!AZ20)*(1+AW28)^AW27)/$B$5</f>
        <v>4.6580212048261245E-2</v>
      </c>
      <c r="AX50" s="229">
        <f>-((Customer!BA19+Customer!BA20)*(1+AX28)^AX27)/$B$5</f>
        <v>4.6626792260309503E-2</v>
      </c>
      <c r="AY50" s="229">
        <f>-((Customer!BB19+Customer!BB20)*(1+AY28)^AY27)/$B$5</f>
        <v>4.6673419052569817E-2</v>
      </c>
      <c r="AZ50" s="229">
        <f>-((Customer!BC19+Customer!BC20)*(1+AZ28)^AZ27)/$B$5</f>
        <v>4.6720092471622371E-2</v>
      </c>
      <c r="BA50" s="229">
        <f>-((Customer!BD19+Customer!BD20)*(1+BA28)^BA27)/$B$5</f>
        <v>4.6766812564093985E-2</v>
      </c>
      <c r="BB50" s="229">
        <f>-((Customer!BE19+Customer!BE20)*(1+BB28)^BB27)/$B$5</f>
        <v>4.6813579376658081E-2</v>
      </c>
      <c r="BC50" s="229">
        <f>-((Customer!BF19+Customer!BF20)*(1+BC28)^BC27)/$B$5</f>
        <v>4.6860392956034724E-2</v>
      </c>
      <c r="BD50" s="229">
        <f>-((Customer!BG19+Customer!BG20)*(1+BD28)^BD27)/$B$5</f>
        <v>4.6907253348990749E-2</v>
      </c>
      <c r="BE50" s="229">
        <f>-((Customer!BH19+Customer!BH20)*(1+BE28)^BE27)/$B$5</f>
        <v>4.6954160602339742E-2</v>
      </c>
      <c r="BF50" s="229">
        <f>-((Customer!BI19+Customer!BI20)*(1+BF28)^BF27)/$B$5</f>
        <v>4.7001114762942081E-2</v>
      </c>
      <c r="BG50" s="229">
        <f>-((Customer!BJ19+Customer!BJ20)*(1+BG28)^BG27)/$B$5</f>
        <v>4.7048115877705014E-2</v>
      </c>
      <c r="BH50" s="229">
        <f>-((Customer!BK19+Customer!BK20)*(1+BH28)^BH27)/$B$5</f>
        <v>4.7095163993582712E-2</v>
      </c>
      <c r="BI50" s="229">
        <f>-((Customer!BL19+Customer!BL20)*(1+BI28)^BI27)/$B$5</f>
        <v>4.7142259157576291E-2</v>
      </c>
      <c r="BJ50" s="229">
        <f>-((Customer!BM19+Customer!BM20)*(1+BJ28)^BJ27)/$B$5</f>
        <v>4.7189401416733869E-2</v>
      </c>
      <c r="BK50" s="229">
        <f>-((Customer!BN19+Customer!BN20)*(1+BK28)^BK27)/$B$5</f>
        <v>4.7236590818150584E-2</v>
      </c>
      <c r="BL50" s="229">
        <f>-((Customer!BO19+Customer!BO20)*(1+BL28)^BL27)/$B$5</f>
        <v>4.7283827408968727E-2</v>
      </c>
      <c r="BM50" s="229">
        <f>-((Customer!BP19+Customer!BP20)*(1+BM28)^BM27)/$B$5</f>
        <v>4.7331111236377683E-2</v>
      </c>
      <c r="BN50" s="229">
        <f>-((Customer!BQ19+Customer!BQ20)*(1+BN28)^BN27)/$B$5</f>
        <v>4.7378442347614062E-2</v>
      </c>
      <c r="BO50" s="229">
        <f>-((Customer!BR19+Customer!BR20)*(1+BO28)^BO27)/$B$5</f>
        <v>4.7425820789961659E-2</v>
      </c>
      <c r="BP50" s="229">
        <f>-((Customer!BS19+Customer!BS20)*(1+BP28)^BP27)/$B$5</f>
        <v>4.7473246610751613E-2</v>
      </c>
      <c r="BQ50" s="229">
        <f>-((Customer!BT19+Customer!BT20)*(1+BQ28)^BQ27)/$B$5</f>
        <v>4.7520719857362365E-2</v>
      </c>
      <c r="BR50" s="229">
        <f>-((Customer!BU19+Customer!BU20)*(1+BR28)^BR27)/$B$5</f>
        <v>4.7568240577219728E-2</v>
      </c>
      <c r="BS50" s="229">
        <f>-((Customer!BV19+Customer!BV20)*(1+BS28)^BS27)/$B$5</f>
        <v>4.761580881779693E-2</v>
      </c>
      <c r="BT50" s="229">
        <f>-((Customer!BW19+Customer!BW20)*(1+BT28)^BT27)/$B$5</f>
        <v>4.7663424626614721E-2</v>
      </c>
      <c r="BU50" s="229">
        <f>-((Customer!BX19+Customer!BX20)*(1+BU28)^BU27)/$B$5</f>
        <v>4.7711088051241336E-2</v>
      </c>
      <c r="BV50" s="229">
        <f>-((Customer!BY19+Customer!BY20)*(1+BV28)^BV27)/$B$5</f>
        <v>4.7758799139292575E-2</v>
      </c>
      <c r="BW50" s="229">
        <f>-((Customer!BZ19+Customer!BZ20)*(1+BW28)^BW27)/$B$5</f>
        <v>4.780655793843186E-2</v>
      </c>
      <c r="BX50" s="229">
        <f>-((Customer!CA19+Customer!CA20)*(1+BX28)^BX27)/$B$5</f>
        <v>4.7854364496370275E-2</v>
      </c>
      <c r="BY50" s="229">
        <f>-((Customer!CB19+Customer!CB20)*(1+BY28)^BY27)/$B$5</f>
        <v>4.7902218860866645E-2</v>
      </c>
      <c r="BZ50" s="229">
        <f>-((Customer!CC19+Customer!CC20)*(1+BZ28)^BZ27)/$B$5</f>
        <v>4.7950121079727508E-2</v>
      </c>
      <c r="CA50" s="229">
        <f>-((Customer!CD19+Customer!CD20)*(1+CA28)^CA27)/$B$5</f>
        <v>4.7998071200807221E-2</v>
      </c>
      <c r="CB50" s="229">
        <f>-((Customer!CE19+Customer!CE20)*(1+CB28)^CB27)/$B$5</f>
        <v>4.8046069272008031E-2</v>
      </c>
      <c r="CC50" s="229">
        <f>-((Customer!CF19+Customer!CF20)*(1+CC28)^CC27)/$B$5</f>
        <v>4.8094115341280025E-2</v>
      </c>
      <c r="CD50" s="229">
        <f>-((Customer!CG19+Customer!CG20)*(1+CD28)^CD27)/$B$5</f>
        <v>4.8142209456621302E-2</v>
      </c>
      <c r="CE50" s="229">
        <f>-((Customer!CH19+Customer!CH20)*(1+CE28)^CE27)/$B$5</f>
        <v>4.8190351666077921E-2</v>
      </c>
      <c r="CF50" s="229">
        <f>-((Customer!CI19+Customer!CI20)*(1+CF28)^CF27)/$B$5</f>
        <v>4.8238542017743982E-2</v>
      </c>
      <c r="CG50" s="229">
        <f>-((Customer!CJ19+Customer!CJ20)*(1+CG28)^CG27)/$B$5</f>
        <v>4.8286780559761718E-2</v>
      </c>
      <c r="CH50" s="229">
        <f>-((Customer!CK19+Customer!CK20)*(1+CH28)^CH27)/$B$5</f>
        <v>4.8335067340321482E-2</v>
      </c>
      <c r="CI50" s="229">
        <f>-((Customer!CL19+Customer!CL20)*(1+CI28)^CI27)/$B$5</f>
        <v>4.8383402407661785E-2</v>
      </c>
      <c r="CJ50" s="229">
        <f>-((Customer!CM19+Customer!CM20)*(1+CJ28)^CJ27)/$B$5</f>
        <v>4.8431785810069433E-2</v>
      </c>
      <c r="CK50" s="229">
        <f>-((Customer!CN19+Customer!CN20)*(1+CK28)^CK27)/$B$5</f>
        <v>4.8480217595879518E-2</v>
      </c>
      <c r="CL50" s="229">
        <f>-((Customer!CO19+Customer!CO20)*(1+CL28)^CL27)/$B$5</f>
        <v>4.8528697813475387E-2</v>
      </c>
      <c r="CM50" s="229">
        <f>-((Customer!CP19+Customer!CP20)*(1+CM28)^CM27)/$B$5</f>
        <v>4.857722651128886E-2</v>
      </c>
      <c r="CN50" s="229">
        <f>-((Customer!CQ19+Customer!CQ20)*(1+CN28)^CN27)/$B$5</f>
        <v>4.8625803737800143E-2</v>
      </c>
      <c r="CO50" s="229">
        <f>-((Customer!CR19+Customer!CR20)*(1+CO28)^CO27)/$B$5</f>
        <v>4.8674429541537938E-2</v>
      </c>
      <c r="CP50" s="229">
        <f>-((Customer!CS19+Customer!CS20)*(1+CP28)^CP27)/$B$5</f>
        <v>4.8723103971079471E-2</v>
      </c>
      <c r="CQ50" s="229">
        <f>-((Customer!CT19+Customer!CT20)*(1+CQ28)^CQ27)/$B$5</f>
        <v>4.8771827075050532E-2</v>
      </c>
      <c r="CR50" s="229">
        <f>-((Customer!CU19+Customer!CU20)*(1+CR28)^CR27)/$B$5</f>
        <v>4.8820598902125582E-2</v>
      </c>
      <c r="CS50" s="229">
        <f>-((Customer!CV19+Customer!CV20)*(1+CS28)^CS27)/$B$5</f>
        <v>4.8869419501027696E-2</v>
      </c>
      <c r="CT50" s="229">
        <f>-((Customer!CW19+Customer!CW20)*(1+CT28)^CT27)/$B$5</f>
        <v>4.891828892052872E-2</v>
      </c>
      <c r="CU50" s="229">
        <f>-((Customer!CX19+Customer!CX20)*(1+CU28)^CU27)/$B$5</f>
        <v>4.8967207209449234E-2</v>
      </c>
      <c r="CV50" s="229">
        <f>-((Customer!CY19+Customer!CY20)*(1+CV28)^CV27)/$B$5</f>
        <v>4.9016174416658675E-2</v>
      </c>
      <c r="CW50" s="229">
        <f>-((Customer!CZ19+Customer!CZ20)*(1+CW28)^CW27)/$B$5</f>
        <v>4.9065190591075336E-2</v>
      </c>
      <c r="CX50" s="229">
        <f>-((Customer!DA19+Customer!DA20)*(1+CX28)^CX27)/$B$5</f>
        <v>4.9114255781666408E-2</v>
      </c>
      <c r="CY50" s="229">
        <f>-((Customer!DB19+Customer!DB20)*(1+CY28)^CY27)/$B$5</f>
        <v>4.9163370037448056E-2</v>
      </c>
      <c r="CZ50" s="229">
        <f>-((Customer!DC19+Customer!DC20)*(1+CZ28)^CZ27)/$B$5</f>
        <v>4.9212533407485499E-2</v>
      </c>
      <c r="DA50" s="229">
        <f>-((Customer!DD19+Customer!DD20)*(1+DA28)^DA27)/$B$5</f>
        <v>4.9261745940892984E-2</v>
      </c>
      <c r="DB50" s="229">
        <f>-((Customer!DE19+Customer!DE20)*(1+DB28)^DB27)/$B$5</f>
        <v>4.9311007686833871E-2</v>
      </c>
      <c r="DC50" s="229">
        <f>-((Customer!DF19+Customer!DF20)*(1+DC28)^DC27)/$B$5</f>
        <v>4.9360318694520698E-2</v>
      </c>
      <c r="DD50" s="229">
        <f>-((Customer!DG19+Customer!DG20)*(1+DD28)^DD27)/$B$5</f>
        <v>4.9409679013215205E-2</v>
      </c>
      <c r="DE50" s="229">
        <f>-((Customer!DH19+Customer!DH20)*(1+DE28)^DE27)/$B$5</f>
        <v>4.9459088692228426E-2</v>
      </c>
      <c r="DF50" s="229">
        <f>-((Customer!DI19+Customer!DI20)*(1+DF28)^DF27)/$B$5</f>
        <v>4.9508547780920655E-2</v>
      </c>
      <c r="DG50" s="229">
        <f>-((Customer!DJ19+Customer!DJ20)*(1+DG28)^DG27)/$B$5</f>
        <v>4.9558056328701555E-2</v>
      </c>
      <c r="DH50" s="229">
        <f>-((Customer!DK19+Customer!DK20)*(1+DH28)^DH27)/$B$5</f>
        <v>0</v>
      </c>
      <c r="DI50" s="229">
        <f>-((Customer!DL19+Customer!DL20)*(1+DI28)^DI27)/$B$5</f>
        <v>0</v>
      </c>
      <c r="DJ50" s="229">
        <f>-((Customer!DM19+Customer!DM20)*(1+DJ28)^DJ27)/$B$5</f>
        <v>0</v>
      </c>
      <c r="DK50" s="229">
        <f>-((Customer!DN19+Customer!DN20)*(1+DK28)^DK27)/$B$5</f>
        <v>0</v>
      </c>
      <c r="DL50" s="229">
        <f>-((Customer!DO19+Customer!DO20)*(1+DL28)^DL27)/$B$5</f>
        <v>0</v>
      </c>
      <c r="DM50" s="229">
        <f>-((Customer!DP19+Customer!DP20)*(1+DM28)^DM27)/$B$5</f>
        <v>0</v>
      </c>
      <c r="DN50" s="229">
        <f>-((Customer!DQ19+Customer!DQ20)*(1+DN28)^DN27)/$B$5</f>
        <v>0</v>
      </c>
      <c r="DO50" s="229">
        <f>-((Customer!DR19+Customer!DR20)*(1+DO28)^DO27)/$B$5</f>
        <v>0</v>
      </c>
      <c r="DP50" s="229">
        <f>-((Customer!DS19+Customer!DS20)*(1+DP28)^DP27)/$B$5</f>
        <v>0</v>
      </c>
      <c r="DQ50" s="230">
        <f>-((Customer!DT19+Customer!DT20)*(1+DQ28)^DQ27)/$B$5</f>
        <v>0</v>
      </c>
    </row>
    <row r="51" spans="1:121" s="221" customFormat="1" x14ac:dyDescent="0.2">
      <c r="A51" s="202" t="str">
        <f>"Price per " &amp;$B$4&amp; " for Equipment Amortisation"</f>
        <v>Price per Unit 1 for Equipment Amortisation</v>
      </c>
      <c r="B51" s="228">
        <f>-1*IF(B$46&lt;='Inputs and Model Assumptions'!$D$5,(Customer!$C$18+Customer!$C$19)/($B$5*'Inputs and Model Assumptions'!$D$5),0)</f>
        <v>2.8687063156021906E-2</v>
      </c>
      <c r="C51" s="229">
        <f>-1*IF(C$46&lt;='Inputs and Model Assumptions'!$D$5,(Customer!$C$18+Customer!$C$19)/($B$5*'Inputs and Model Assumptions'!$D$5),0)</f>
        <v>2.8687063156021906E-2</v>
      </c>
      <c r="D51" s="229">
        <f>-1*IF(D$46&lt;='Inputs and Model Assumptions'!$D$5,(Customer!$C$18+Customer!$C$19)/($B$5*'Inputs and Model Assumptions'!$D$5),0)</f>
        <v>2.8687063156021906E-2</v>
      </c>
      <c r="E51" s="229">
        <f>-1*IF(E$46&lt;='Inputs and Model Assumptions'!$D$5,(Customer!$C$18+Customer!$C$19)/($B$5*'Inputs and Model Assumptions'!$D$5),0)</f>
        <v>2.8687063156021906E-2</v>
      </c>
      <c r="F51" s="229">
        <f>-1*IF(F$46&lt;='Inputs and Model Assumptions'!$D$5,(Customer!$C$18+Customer!$C$19)/($B$5*'Inputs and Model Assumptions'!$D$5),0)</f>
        <v>2.8687063156021906E-2</v>
      </c>
      <c r="G51" s="229">
        <f>-1*IF(G$46&lt;='Inputs and Model Assumptions'!$D$5,(Customer!$C$18+Customer!$C$19)/($B$5*'Inputs and Model Assumptions'!$D$5),0)</f>
        <v>2.8687063156021906E-2</v>
      </c>
      <c r="H51" s="229">
        <f>-1*IF(H$46&lt;='Inputs and Model Assumptions'!$D$5,(Customer!$C$18+Customer!$C$19)/($B$5*'Inputs and Model Assumptions'!$D$5),0)</f>
        <v>2.8687063156021906E-2</v>
      </c>
      <c r="I51" s="229">
        <f>-1*IF(I$46&lt;='Inputs and Model Assumptions'!$D$5,(Customer!$C$18+Customer!$C$19)/($B$5*'Inputs and Model Assumptions'!$D$5),0)</f>
        <v>2.8687063156021906E-2</v>
      </c>
      <c r="J51" s="229">
        <f>-1*IF(J$46&lt;='Inputs and Model Assumptions'!$D$5,(Customer!$C$18+Customer!$C$19)/($B$5*'Inputs and Model Assumptions'!$D$5),0)</f>
        <v>2.8687063156021906E-2</v>
      </c>
      <c r="K51" s="229">
        <f>-1*IF(K$46&lt;='Inputs and Model Assumptions'!$D$5,(Customer!$C$18+Customer!$C$19)/($B$5*'Inputs and Model Assumptions'!$D$5),0)</f>
        <v>2.8687063156021906E-2</v>
      </c>
      <c r="L51" s="229">
        <f>-1*IF(L$46&lt;='Inputs and Model Assumptions'!$D$5,(Customer!$C$18+Customer!$C$19)/($B$5*'Inputs and Model Assumptions'!$D$5),0)</f>
        <v>2.8687063156021906E-2</v>
      </c>
      <c r="M51" s="229">
        <f>-1*IF(M$46&lt;='Inputs and Model Assumptions'!$D$5,(Customer!$C$18+Customer!$C$19)/($B$5*'Inputs and Model Assumptions'!$D$5),0)</f>
        <v>2.8687063156021906E-2</v>
      </c>
      <c r="N51" s="229">
        <f>-1*IF(N$46&lt;='Inputs and Model Assumptions'!$D$5,(Customer!$C$18+Customer!$C$19)/($B$5*'Inputs and Model Assumptions'!$D$5),0)</f>
        <v>2.8687063156021906E-2</v>
      </c>
      <c r="O51" s="229">
        <f>-1*IF(O$46&lt;='Inputs and Model Assumptions'!$D$5,(Customer!$C$18+Customer!$C$19)/($B$5*'Inputs and Model Assumptions'!$D$5),0)</f>
        <v>2.8687063156021906E-2</v>
      </c>
      <c r="P51" s="229">
        <f>-1*IF(P$46&lt;='Inputs and Model Assumptions'!$D$5,(Customer!$C$18+Customer!$C$19)/($B$5*'Inputs and Model Assumptions'!$D$5),0)</f>
        <v>2.8687063156021906E-2</v>
      </c>
      <c r="Q51" s="229">
        <f>-1*IF(Q$46&lt;='Inputs and Model Assumptions'!$D$5,(Customer!$C$18+Customer!$C$19)/($B$5*'Inputs and Model Assumptions'!$D$5),0)</f>
        <v>2.8687063156021906E-2</v>
      </c>
      <c r="R51" s="229">
        <f>-1*IF(R$46&lt;='Inputs and Model Assumptions'!$D$5,(Customer!$C$18+Customer!$C$19)/($B$5*'Inputs and Model Assumptions'!$D$5),0)</f>
        <v>2.8687063156021906E-2</v>
      </c>
      <c r="S51" s="229">
        <f>-1*IF(S$46&lt;='Inputs and Model Assumptions'!$D$5,(Customer!$C$18+Customer!$C$19)/($B$5*'Inputs and Model Assumptions'!$D$5),0)</f>
        <v>2.8687063156021906E-2</v>
      </c>
      <c r="T51" s="229">
        <f>-1*IF(T$46&lt;='Inputs and Model Assumptions'!$D$5,(Customer!$C$18+Customer!$C$19)/($B$5*'Inputs and Model Assumptions'!$D$5),0)</f>
        <v>2.8687063156021906E-2</v>
      </c>
      <c r="U51" s="229">
        <f>-1*IF(U$46&lt;='Inputs and Model Assumptions'!$D$5,(Customer!$C$18+Customer!$C$19)/($B$5*'Inputs and Model Assumptions'!$D$5),0)</f>
        <v>2.8687063156021906E-2</v>
      </c>
      <c r="V51" s="229">
        <f>-1*IF(V$46&lt;='Inputs and Model Assumptions'!$D$5,(Customer!$C$18+Customer!$C$19)/($B$5*'Inputs and Model Assumptions'!$D$5),0)</f>
        <v>2.8687063156021906E-2</v>
      </c>
      <c r="W51" s="229">
        <f>-1*IF(W$46&lt;='Inputs and Model Assumptions'!$D$5,(Customer!$C$18+Customer!$C$19)/($B$5*'Inputs and Model Assumptions'!$D$5),0)</f>
        <v>2.8687063156021906E-2</v>
      </c>
      <c r="X51" s="229">
        <f>-1*IF(X$46&lt;='Inputs and Model Assumptions'!$D$5,(Customer!$C$18+Customer!$C$19)/($B$5*'Inputs and Model Assumptions'!$D$5),0)</f>
        <v>2.8687063156021906E-2</v>
      </c>
      <c r="Y51" s="229">
        <f>-1*IF(Y$46&lt;='Inputs and Model Assumptions'!$D$5,(Customer!$C$18+Customer!$C$19)/($B$5*'Inputs and Model Assumptions'!$D$5),0)</f>
        <v>2.8687063156021906E-2</v>
      </c>
      <c r="Z51" s="229">
        <f>-1*IF(Z$46&lt;='Inputs and Model Assumptions'!$D$5,(Customer!$C$18+Customer!$C$19)/($B$5*'Inputs and Model Assumptions'!$D$5),0)</f>
        <v>2.8687063156021906E-2</v>
      </c>
      <c r="AA51" s="229">
        <f>-1*IF(AA$46&lt;='Inputs and Model Assumptions'!$D$5,(Customer!$C$18+Customer!$C$19)/($B$5*'Inputs and Model Assumptions'!$D$5),0)</f>
        <v>2.8687063156021906E-2</v>
      </c>
      <c r="AB51" s="229">
        <f>-1*IF(AB$46&lt;='Inputs and Model Assumptions'!$D$5,(Customer!$C$18+Customer!$C$19)/($B$5*'Inputs and Model Assumptions'!$D$5),0)</f>
        <v>2.8687063156021906E-2</v>
      </c>
      <c r="AC51" s="229">
        <f>-1*IF(AC$46&lt;='Inputs and Model Assumptions'!$D$5,(Customer!$C$18+Customer!$C$19)/($B$5*'Inputs and Model Assumptions'!$D$5),0)</f>
        <v>2.8687063156021906E-2</v>
      </c>
      <c r="AD51" s="229">
        <f>-1*IF(AD$46&lt;='Inputs and Model Assumptions'!$D$5,(Customer!$C$18+Customer!$C$19)/($B$5*'Inputs and Model Assumptions'!$D$5),0)</f>
        <v>2.8687063156021906E-2</v>
      </c>
      <c r="AE51" s="229">
        <f>-1*IF(AE$46&lt;='Inputs and Model Assumptions'!$D$5,(Customer!$C$18+Customer!$C$19)/($B$5*'Inputs and Model Assumptions'!$D$5),0)</f>
        <v>2.8687063156021906E-2</v>
      </c>
      <c r="AF51" s="229">
        <f>-1*IF(AF$46&lt;='Inputs and Model Assumptions'!$D$5,(Customer!$C$18+Customer!$C$19)/($B$5*'Inputs and Model Assumptions'!$D$5),0)</f>
        <v>2.8687063156021906E-2</v>
      </c>
      <c r="AG51" s="229">
        <f>-1*IF(AG$46&lt;='Inputs and Model Assumptions'!$D$5,(Customer!$C$18+Customer!$C$19)/($B$5*'Inputs and Model Assumptions'!$D$5),0)</f>
        <v>2.8687063156021906E-2</v>
      </c>
      <c r="AH51" s="229">
        <f>-1*IF(AH$46&lt;='Inputs and Model Assumptions'!$D$5,(Customer!$C$18+Customer!$C$19)/($B$5*'Inputs and Model Assumptions'!$D$5),0)</f>
        <v>2.8687063156021906E-2</v>
      </c>
      <c r="AI51" s="229">
        <f>-1*IF(AI$46&lt;='Inputs and Model Assumptions'!$D$5,(Customer!$C$18+Customer!$C$19)/($B$5*'Inputs and Model Assumptions'!$D$5),0)</f>
        <v>2.8687063156021906E-2</v>
      </c>
      <c r="AJ51" s="229">
        <f>-1*IF(AJ$46&lt;='Inputs and Model Assumptions'!$D$5,(Customer!$C$18+Customer!$C$19)/($B$5*'Inputs and Model Assumptions'!$D$5),0)</f>
        <v>2.8687063156021906E-2</v>
      </c>
      <c r="AK51" s="229">
        <f>-1*IF(AK$46&lt;='Inputs and Model Assumptions'!$D$5,(Customer!$C$18+Customer!$C$19)/($B$5*'Inputs and Model Assumptions'!$D$5),0)</f>
        <v>2.8687063156021906E-2</v>
      </c>
      <c r="AL51" s="229">
        <f>-1*IF(AL$46&lt;='Inputs and Model Assumptions'!$D$5,(Customer!$C$18+Customer!$C$19)/($B$5*'Inputs and Model Assumptions'!$D$5),0)</f>
        <v>2.8687063156021906E-2</v>
      </c>
      <c r="AM51" s="229">
        <f>-1*IF(AM$46&lt;='Inputs and Model Assumptions'!$D$5,(Customer!$C$18+Customer!$C$19)/($B$5*'Inputs and Model Assumptions'!$D$5),0)</f>
        <v>2.8687063156021906E-2</v>
      </c>
      <c r="AN51" s="229">
        <f>-1*IF(AN$46&lt;='Inputs and Model Assumptions'!$D$5,(Customer!$C$18+Customer!$C$19)/($B$5*'Inputs and Model Assumptions'!$D$5),0)</f>
        <v>2.8687063156021906E-2</v>
      </c>
      <c r="AO51" s="229">
        <f>-1*IF(AO$46&lt;='Inputs and Model Assumptions'!$D$5,(Customer!$C$18+Customer!$C$19)/($B$5*'Inputs and Model Assumptions'!$D$5),0)</f>
        <v>2.8687063156021906E-2</v>
      </c>
      <c r="AP51" s="229">
        <f>-1*IF(AP$46&lt;='Inputs and Model Assumptions'!$D$5,(Customer!$C$18+Customer!$C$19)/($B$5*'Inputs and Model Assumptions'!$D$5),0)</f>
        <v>2.8687063156021906E-2</v>
      </c>
      <c r="AQ51" s="229">
        <f>-1*IF(AQ$46&lt;='Inputs and Model Assumptions'!$D$5,(Customer!$C$18+Customer!$C$19)/($B$5*'Inputs and Model Assumptions'!$D$5),0)</f>
        <v>2.8687063156021906E-2</v>
      </c>
      <c r="AR51" s="229">
        <f>-1*IF(AR$46&lt;='Inputs and Model Assumptions'!$D$5,(Customer!$C$18+Customer!$C$19)/($B$5*'Inputs and Model Assumptions'!$D$5),0)</f>
        <v>2.8687063156021906E-2</v>
      </c>
      <c r="AS51" s="229">
        <f>-1*IF(AS$46&lt;='Inputs and Model Assumptions'!$D$5,(Customer!$C$18+Customer!$C$19)/($B$5*'Inputs and Model Assumptions'!$D$5),0)</f>
        <v>2.8687063156021906E-2</v>
      </c>
      <c r="AT51" s="229">
        <f>-1*IF(AT$46&lt;='Inputs and Model Assumptions'!$D$5,(Customer!$C$18+Customer!$C$19)/($B$5*'Inputs and Model Assumptions'!$D$5),0)</f>
        <v>2.8687063156021906E-2</v>
      </c>
      <c r="AU51" s="229">
        <f>-1*IF(AU$46&lt;='Inputs and Model Assumptions'!$D$5,(Customer!$C$18+Customer!$C$19)/($B$5*'Inputs and Model Assumptions'!$D$5),0)</f>
        <v>2.8687063156021906E-2</v>
      </c>
      <c r="AV51" s="229">
        <f>-1*IF(AV$46&lt;='Inputs and Model Assumptions'!$D$5,(Customer!$C$18+Customer!$C$19)/($B$5*'Inputs and Model Assumptions'!$D$5),0)</f>
        <v>2.8687063156021906E-2</v>
      </c>
      <c r="AW51" s="229">
        <f>-1*IF(AW$46&lt;='Inputs and Model Assumptions'!$D$5,(Customer!$C$18+Customer!$C$19)/($B$5*'Inputs and Model Assumptions'!$D$5),0)</f>
        <v>2.8687063156021906E-2</v>
      </c>
      <c r="AX51" s="229">
        <f>-1*IF(AX$46&lt;='Inputs and Model Assumptions'!$D$5,(Customer!$C$18+Customer!$C$19)/($B$5*'Inputs and Model Assumptions'!$D$5),0)</f>
        <v>2.8687063156021906E-2</v>
      </c>
      <c r="AY51" s="229">
        <f>-1*IF(AY$46&lt;='Inputs and Model Assumptions'!$D$5,(Customer!$C$18+Customer!$C$19)/($B$5*'Inputs and Model Assumptions'!$D$5),0)</f>
        <v>2.8687063156021906E-2</v>
      </c>
      <c r="AZ51" s="229">
        <f>-1*IF(AZ$46&lt;='Inputs and Model Assumptions'!$D$5,(Customer!$C$18+Customer!$C$19)/($B$5*'Inputs and Model Assumptions'!$D$5),0)</f>
        <v>2.8687063156021906E-2</v>
      </c>
      <c r="BA51" s="229">
        <f>-1*IF(BA$46&lt;='Inputs and Model Assumptions'!$D$5,(Customer!$C$18+Customer!$C$19)/($B$5*'Inputs and Model Assumptions'!$D$5),0)</f>
        <v>2.8687063156021906E-2</v>
      </c>
      <c r="BB51" s="229">
        <f>-1*IF(BB$46&lt;='Inputs and Model Assumptions'!$D$5,(Customer!$C$18+Customer!$C$19)/($B$5*'Inputs and Model Assumptions'!$D$5),0)</f>
        <v>2.8687063156021906E-2</v>
      </c>
      <c r="BC51" s="229">
        <f>-1*IF(BC$46&lt;='Inputs and Model Assumptions'!$D$5,(Customer!$C$18+Customer!$C$19)/($B$5*'Inputs and Model Assumptions'!$D$5),0)</f>
        <v>2.8687063156021906E-2</v>
      </c>
      <c r="BD51" s="229">
        <f>-1*IF(BD$46&lt;='Inputs and Model Assumptions'!$D$5,(Customer!$C$18+Customer!$C$19)/($B$5*'Inputs and Model Assumptions'!$D$5),0)</f>
        <v>2.8687063156021906E-2</v>
      </c>
      <c r="BE51" s="229">
        <f>-1*IF(BE$46&lt;='Inputs and Model Assumptions'!$D$5,(Customer!$C$18+Customer!$C$19)/($B$5*'Inputs and Model Assumptions'!$D$5),0)</f>
        <v>2.8687063156021906E-2</v>
      </c>
      <c r="BF51" s="229">
        <f>-1*IF(BF$46&lt;='Inputs and Model Assumptions'!$D$5,(Customer!$C$18+Customer!$C$19)/($B$5*'Inputs and Model Assumptions'!$D$5),0)</f>
        <v>2.8687063156021906E-2</v>
      </c>
      <c r="BG51" s="229">
        <f>-1*IF(BG$46&lt;='Inputs and Model Assumptions'!$D$5,(Customer!$C$18+Customer!$C$19)/($B$5*'Inputs and Model Assumptions'!$D$5),0)</f>
        <v>2.8687063156021906E-2</v>
      </c>
      <c r="BH51" s="229">
        <f>-1*IF(BH$46&lt;='Inputs and Model Assumptions'!$D$5,(Customer!$C$18+Customer!$C$19)/($B$5*'Inputs and Model Assumptions'!$D$5),0)</f>
        <v>2.8687063156021906E-2</v>
      </c>
      <c r="BI51" s="229">
        <f>-1*IF(BI$46&lt;='Inputs and Model Assumptions'!$D$5,(Customer!$C$18+Customer!$C$19)/($B$5*'Inputs and Model Assumptions'!$D$5),0)</f>
        <v>2.8687063156021906E-2</v>
      </c>
      <c r="BJ51" s="229">
        <f>-1*IF(BJ$46&lt;='Inputs and Model Assumptions'!$D$5,(Customer!$C$18+Customer!$C$19)/($B$5*'Inputs and Model Assumptions'!$D$5),0)</f>
        <v>2.8687063156021906E-2</v>
      </c>
      <c r="BK51" s="229">
        <f>-1*IF(BK$46&lt;='Inputs and Model Assumptions'!$D$5,(Customer!$C$18+Customer!$C$19)/($B$5*'Inputs and Model Assumptions'!$D$5),0)</f>
        <v>2.8687063156021906E-2</v>
      </c>
      <c r="BL51" s="229">
        <f>-1*IF(BL$46&lt;='Inputs and Model Assumptions'!$D$5,(Customer!$C$18+Customer!$C$19)/($B$5*'Inputs and Model Assumptions'!$D$5),0)</f>
        <v>2.8687063156021906E-2</v>
      </c>
      <c r="BM51" s="229">
        <f>-1*IF(BM$46&lt;='Inputs and Model Assumptions'!$D$5,(Customer!$C$18+Customer!$C$19)/($B$5*'Inputs and Model Assumptions'!$D$5),0)</f>
        <v>2.8687063156021906E-2</v>
      </c>
      <c r="BN51" s="229">
        <f>-1*IF(BN$46&lt;='Inputs and Model Assumptions'!$D$5,(Customer!$C$18+Customer!$C$19)/($B$5*'Inputs and Model Assumptions'!$D$5),0)</f>
        <v>2.8687063156021906E-2</v>
      </c>
      <c r="BO51" s="229">
        <f>-1*IF(BO$46&lt;='Inputs and Model Assumptions'!$D$5,(Customer!$C$18+Customer!$C$19)/($B$5*'Inputs and Model Assumptions'!$D$5),0)</f>
        <v>2.8687063156021906E-2</v>
      </c>
      <c r="BP51" s="229">
        <f>-1*IF(BP$46&lt;='Inputs and Model Assumptions'!$D$5,(Customer!$C$18+Customer!$C$19)/($B$5*'Inputs and Model Assumptions'!$D$5),0)</f>
        <v>2.8687063156021906E-2</v>
      </c>
      <c r="BQ51" s="229">
        <f>-1*IF(BQ$46&lt;='Inputs and Model Assumptions'!$D$5,(Customer!$C$18+Customer!$C$19)/($B$5*'Inputs and Model Assumptions'!$D$5),0)</f>
        <v>2.8687063156021906E-2</v>
      </c>
      <c r="BR51" s="229">
        <f>-1*IF(BR$46&lt;='Inputs and Model Assumptions'!$D$5,(Customer!$C$18+Customer!$C$19)/($B$5*'Inputs and Model Assumptions'!$D$5),0)</f>
        <v>2.8687063156021906E-2</v>
      </c>
      <c r="BS51" s="229">
        <f>-1*IF(BS$46&lt;='Inputs and Model Assumptions'!$D$5,(Customer!$C$18+Customer!$C$19)/($B$5*'Inputs and Model Assumptions'!$D$5),0)</f>
        <v>2.8687063156021906E-2</v>
      </c>
      <c r="BT51" s="229">
        <f>-1*IF(BT$46&lt;='Inputs and Model Assumptions'!$D$5,(Customer!$C$18+Customer!$C$19)/($B$5*'Inputs and Model Assumptions'!$D$5),0)</f>
        <v>2.8687063156021906E-2</v>
      </c>
      <c r="BU51" s="229">
        <f>-1*IF(BU$46&lt;='Inputs and Model Assumptions'!$D$5,(Customer!$C$18+Customer!$C$19)/($B$5*'Inputs and Model Assumptions'!$D$5),0)</f>
        <v>2.8687063156021906E-2</v>
      </c>
      <c r="BV51" s="229">
        <f>-1*IF(BV$46&lt;='Inputs and Model Assumptions'!$D$5,(Customer!$C$18+Customer!$C$19)/($B$5*'Inputs and Model Assumptions'!$D$5),0)</f>
        <v>2.8687063156021906E-2</v>
      </c>
      <c r="BW51" s="229">
        <f>-1*IF(BW$46&lt;='Inputs and Model Assumptions'!$D$5,(Customer!$C$18+Customer!$C$19)/($B$5*'Inputs and Model Assumptions'!$D$5),0)</f>
        <v>2.8687063156021906E-2</v>
      </c>
      <c r="BX51" s="229">
        <f>-1*IF(BX$46&lt;='Inputs and Model Assumptions'!$D$5,(Customer!$C$18+Customer!$C$19)/($B$5*'Inputs and Model Assumptions'!$D$5),0)</f>
        <v>2.8687063156021906E-2</v>
      </c>
      <c r="BY51" s="229">
        <f>-1*IF(BY$46&lt;='Inputs and Model Assumptions'!$D$5,(Customer!$C$18+Customer!$C$19)/($B$5*'Inputs and Model Assumptions'!$D$5),0)</f>
        <v>2.8687063156021906E-2</v>
      </c>
      <c r="BZ51" s="229">
        <f>-1*IF(BZ$46&lt;='Inputs and Model Assumptions'!$D$5,(Customer!$C$18+Customer!$C$19)/($B$5*'Inputs and Model Assumptions'!$D$5),0)</f>
        <v>2.8687063156021906E-2</v>
      </c>
      <c r="CA51" s="229">
        <f>-1*IF(CA$46&lt;='Inputs and Model Assumptions'!$D$5,(Customer!$C$18+Customer!$C$19)/($B$5*'Inputs and Model Assumptions'!$D$5),0)</f>
        <v>2.8687063156021906E-2</v>
      </c>
      <c r="CB51" s="229">
        <f>-1*IF(CB$46&lt;='Inputs and Model Assumptions'!$D$5,(Customer!$C$18+Customer!$C$19)/($B$5*'Inputs and Model Assumptions'!$D$5),0)</f>
        <v>2.8687063156021906E-2</v>
      </c>
      <c r="CC51" s="229">
        <f>-1*IF(CC$46&lt;='Inputs and Model Assumptions'!$D$5,(Customer!$C$18+Customer!$C$19)/($B$5*'Inputs and Model Assumptions'!$D$5),0)</f>
        <v>2.8687063156021906E-2</v>
      </c>
      <c r="CD51" s="229">
        <f>-1*IF(CD$46&lt;='Inputs and Model Assumptions'!$D$5,(Customer!$C$18+Customer!$C$19)/($B$5*'Inputs and Model Assumptions'!$D$5),0)</f>
        <v>2.8687063156021906E-2</v>
      </c>
      <c r="CE51" s="229">
        <f>-1*IF(CE$46&lt;='Inputs and Model Assumptions'!$D$5,(Customer!$C$18+Customer!$C$19)/($B$5*'Inputs and Model Assumptions'!$D$5),0)</f>
        <v>2.8687063156021906E-2</v>
      </c>
      <c r="CF51" s="229">
        <f>-1*IF(CF$46&lt;='Inputs and Model Assumptions'!$D$5,(Customer!$C$18+Customer!$C$19)/($B$5*'Inputs and Model Assumptions'!$D$5),0)</f>
        <v>2.8687063156021906E-2</v>
      </c>
      <c r="CG51" s="229">
        <f>-1*IF(CG$46&lt;='Inputs and Model Assumptions'!$D$5,(Customer!$C$18+Customer!$C$19)/($B$5*'Inputs and Model Assumptions'!$D$5),0)</f>
        <v>2.8687063156021906E-2</v>
      </c>
      <c r="CH51" s="229">
        <f>-1*IF(CH$46&lt;='Inputs and Model Assumptions'!$D$5,(Customer!$C$18+Customer!$C$19)/($B$5*'Inputs and Model Assumptions'!$D$5),0)</f>
        <v>2.8687063156021906E-2</v>
      </c>
      <c r="CI51" s="229">
        <f>-1*IF(CI$46&lt;='Inputs and Model Assumptions'!$D$5,(Customer!$C$18+Customer!$C$19)/($B$5*'Inputs and Model Assumptions'!$D$5),0)</f>
        <v>2.8687063156021906E-2</v>
      </c>
      <c r="CJ51" s="229">
        <f>-1*IF(CJ$46&lt;='Inputs and Model Assumptions'!$D$5,(Customer!$C$18+Customer!$C$19)/($B$5*'Inputs and Model Assumptions'!$D$5),0)</f>
        <v>2.8687063156021906E-2</v>
      </c>
      <c r="CK51" s="229">
        <f>-1*IF(CK$46&lt;='Inputs and Model Assumptions'!$D$5,(Customer!$C$18+Customer!$C$19)/($B$5*'Inputs and Model Assumptions'!$D$5),0)</f>
        <v>2.8687063156021906E-2</v>
      </c>
      <c r="CL51" s="229">
        <f>-1*IF(CL$46&lt;='Inputs and Model Assumptions'!$D$5,(Customer!$C$18+Customer!$C$19)/($B$5*'Inputs and Model Assumptions'!$D$5),0)</f>
        <v>2.8687063156021906E-2</v>
      </c>
      <c r="CM51" s="229">
        <f>-1*IF(CM$46&lt;='Inputs and Model Assumptions'!$D$5,(Customer!$C$18+Customer!$C$19)/($B$5*'Inputs and Model Assumptions'!$D$5),0)</f>
        <v>2.8687063156021906E-2</v>
      </c>
      <c r="CN51" s="229">
        <f>-1*IF(CN$46&lt;='Inputs and Model Assumptions'!$D$5,(Customer!$C$18+Customer!$C$19)/($B$5*'Inputs and Model Assumptions'!$D$5),0)</f>
        <v>2.8687063156021906E-2</v>
      </c>
      <c r="CO51" s="229">
        <f>-1*IF(CO$46&lt;='Inputs and Model Assumptions'!$D$5,(Customer!$C$18+Customer!$C$19)/($B$5*'Inputs and Model Assumptions'!$D$5),0)</f>
        <v>2.8687063156021906E-2</v>
      </c>
      <c r="CP51" s="229">
        <f>-1*IF(CP$46&lt;='Inputs and Model Assumptions'!$D$5,(Customer!$C$18+Customer!$C$19)/($B$5*'Inputs and Model Assumptions'!$D$5),0)</f>
        <v>2.8687063156021906E-2</v>
      </c>
      <c r="CQ51" s="229">
        <f>-1*IF(CQ$46&lt;='Inputs and Model Assumptions'!$D$5,(Customer!$C$18+Customer!$C$19)/($B$5*'Inputs and Model Assumptions'!$D$5),0)</f>
        <v>2.8687063156021906E-2</v>
      </c>
      <c r="CR51" s="229">
        <f>-1*IF(CR$46&lt;='Inputs and Model Assumptions'!$D$5,(Customer!$C$18+Customer!$C$19)/($B$5*'Inputs and Model Assumptions'!$D$5),0)</f>
        <v>2.8687063156021906E-2</v>
      </c>
      <c r="CS51" s="229">
        <f>-1*IF(CS$46&lt;='Inputs and Model Assumptions'!$D$5,(Customer!$C$18+Customer!$C$19)/($B$5*'Inputs and Model Assumptions'!$D$5),0)</f>
        <v>2.8687063156021906E-2</v>
      </c>
      <c r="CT51" s="229">
        <f>-1*IF(CT$46&lt;='Inputs and Model Assumptions'!$D$5,(Customer!$C$18+Customer!$C$19)/($B$5*'Inputs and Model Assumptions'!$D$5),0)</f>
        <v>2.8687063156021906E-2</v>
      </c>
      <c r="CU51" s="229">
        <f>-1*IF(CU$46&lt;='Inputs and Model Assumptions'!$D$5,(Customer!$C$18+Customer!$C$19)/($B$5*'Inputs and Model Assumptions'!$D$5),0)</f>
        <v>2.8687063156021906E-2</v>
      </c>
      <c r="CV51" s="229">
        <f>-1*IF(CV$46&lt;='Inputs and Model Assumptions'!$D$5,(Customer!$C$18+Customer!$C$19)/($B$5*'Inputs and Model Assumptions'!$D$5),0)</f>
        <v>2.8687063156021906E-2</v>
      </c>
      <c r="CW51" s="229">
        <f>-1*IF(CW$46&lt;='Inputs and Model Assumptions'!$D$5,(Customer!$C$18+Customer!$C$19)/($B$5*'Inputs and Model Assumptions'!$D$5),0)</f>
        <v>2.8687063156021906E-2</v>
      </c>
      <c r="CX51" s="229">
        <f>-1*IF(CX$46&lt;='Inputs and Model Assumptions'!$D$5,(Customer!$C$18+Customer!$C$19)/($B$5*'Inputs and Model Assumptions'!$D$5),0)</f>
        <v>2.8687063156021906E-2</v>
      </c>
      <c r="CY51" s="229">
        <f>-1*IF(CY$46&lt;='Inputs and Model Assumptions'!$D$5,(Customer!$C$18+Customer!$C$19)/($B$5*'Inputs and Model Assumptions'!$D$5),0)</f>
        <v>2.8687063156021906E-2</v>
      </c>
      <c r="CZ51" s="229">
        <f>-1*IF(CZ$46&lt;='Inputs and Model Assumptions'!$D$5,(Customer!$C$18+Customer!$C$19)/($B$5*'Inputs and Model Assumptions'!$D$5),0)</f>
        <v>2.8687063156021906E-2</v>
      </c>
      <c r="DA51" s="229">
        <f>-1*IF(DA$46&lt;='Inputs and Model Assumptions'!$D$5,(Customer!$C$18+Customer!$C$19)/($B$5*'Inputs and Model Assumptions'!$D$5),0)</f>
        <v>2.8687063156021906E-2</v>
      </c>
      <c r="DB51" s="229">
        <f>-1*IF(DB$46&lt;='Inputs and Model Assumptions'!$D$5,(Customer!$C$18+Customer!$C$19)/($B$5*'Inputs and Model Assumptions'!$D$5),0)</f>
        <v>2.8687063156021906E-2</v>
      </c>
      <c r="DC51" s="229">
        <f>-1*IF(DC$46&lt;='Inputs and Model Assumptions'!$D$5,(Customer!$C$18+Customer!$C$19)/($B$5*'Inputs and Model Assumptions'!$D$5),0)</f>
        <v>2.8687063156021906E-2</v>
      </c>
      <c r="DD51" s="229">
        <f>-1*IF(DD$46&lt;='Inputs and Model Assumptions'!$D$5,(Customer!$C$18+Customer!$C$19)/($B$5*'Inputs and Model Assumptions'!$D$5),0)</f>
        <v>2.8687063156021906E-2</v>
      </c>
      <c r="DE51" s="229">
        <f>-1*IF(DE$46&lt;='Inputs and Model Assumptions'!$D$5,(Customer!$C$18+Customer!$C$19)/($B$5*'Inputs and Model Assumptions'!$D$5),0)</f>
        <v>2.8687063156021906E-2</v>
      </c>
      <c r="DF51" s="229">
        <f>-1*IF(DF$46&lt;='Inputs and Model Assumptions'!$D$5,(Customer!$C$18+Customer!$C$19)/($B$5*'Inputs and Model Assumptions'!$D$5),0)</f>
        <v>2.8687063156021906E-2</v>
      </c>
      <c r="DG51" s="229">
        <f>-1*IF(DG$46&lt;='Inputs and Model Assumptions'!$D$5,(Customer!$C$18+Customer!$C$19)/($B$5*'Inputs and Model Assumptions'!$D$5),0)</f>
        <v>2.8687063156021906E-2</v>
      </c>
      <c r="DH51" s="229">
        <f>-1*IF(DH$46&lt;='Inputs and Model Assumptions'!$D$5,(Customer!$C$18+Customer!$C$19)/($B$5*'Inputs and Model Assumptions'!$D$5),0)</f>
        <v>0</v>
      </c>
      <c r="DI51" s="229">
        <f>-1*IF(DI$46&lt;='Inputs and Model Assumptions'!$D$5,(Customer!$C$18+Customer!$C$19)/($B$5*'Inputs and Model Assumptions'!$D$5),0)</f>
        <v>0</v>
      </c>
      <c r="DJ51" s="229">
        <f>-1*IF(DJ$46&lt;='Inputs and Model Assumptions'!$D$5,(Customer!$C$18+Customer!$C$19)/($B$5*'Inputs and Model Assumptions'!$D$5),0)</f>
        <v>0</v>
      </c>
      <c r="DK51" s="229">
        <f>-1*IF(DK$46&lt;='Inputs and Model Assumptions'!$D$5,(Customer!$C$18+Customer!$C$19)/($B$5*'Inputs and Model Assumptions'!$D$5),0)</f>
        <v>0</v>
      </c>
      <c r="DL51" s="229">
        <f>-1*IF(DL$46&lt;='Inputs and Model Assumptions'!$D$5,(Customer!$C$18+Customer!$C$19)/($B$5*'Inputs and Model Assumptions'!$D$5),0)</f>
        <v>0</v>
      </c>
      <c r="DM51" s="229">
        <f>-1*IF(DM$46&lt;='Inputs and Model Assumptions'!$D$5,(Customer!$C$18+Customer!$C$19)/($B$5*'Inputs and Model Assumptions'!$D$5),0)</f>
        <v>0</v>
      </c>
      <c r="DN51" s="229">
        <f>-1*IF(DN$46&lt;='Inputs and Model Assumptions'!$D$5,(Customer!$C$18+Customer!$C$19)/($B$5*'Inputs and Model Assumptions'!$D$5),0)</f>
        <v>0</v>
      </c>
      <c r="DO51" s="229">
        <f>-1*IF(DO$46&lt;='Inputs and Model Assumptions'!$D$5,(Customer!$C$18+Customer!$C$19)/($B$5*'Inputs and Model Assumptions'!$D$5),0)</f>
        <v>0</v>
      </c>
      <c r="DP51" s="229">
        <f>-1*IF(DP$46&lt;='Inputs and Model Assumptions'!$D$5,(Customer!$C$18+Customer!$C$19)/($B$5*'Inputs and Model Assumptions'!$D$5),0)</f>
        <v>0</v>
      </c>
      <c r="DQ51" s="230">
        <f>-1*IF(DQ$46&lt;='Inputs and Model Assumptions'!$D$5,(Customer!$C$18+Customer!$C$19)/($B$5*'Inputs and Model Assumptions'!$D$5),0)</f>
        <v>0</v>
      </c>
    </row>
    <row r="52" spans="1:121" s="3" customFormat="1" x14ac:dyDescent="0.2">
      <c r="A52" s="201" t="str">
        <f>"Price per " &amp;$B$6</f>
        <v>Price per Other</v>
      </c>
      <c r="B52" s="225">
        <f>SUM(B53:B55)</f>
        <v>2.6212978472727229</v>
      </c>
      <c r="C52" s="226">
        <f>SUM(C53:C55)</f>
        <v>2.6229960689127223</v>
      </c>
      <c r="D52" s="226">
        <f t="shared" ref="D52:I52" si="534">SUM(D53:D55)</f>
        <v>2.6240900424427145</v>
      </c>
      <c r="E52" s="226">
        <f t="shared" si="534"/>
        <v>2.625184768512189</v>
      </c>
      <c r="F52" s="226">
        <f t="shared" si="534"/>
        <v>2.6262802477712546</v>
      </c>
      <c r="G52" s="226">
        <f t="shared" si="534"/>
        <v>2.627376480870641</v>
      </c>
      <c r="H52" s="226">
        <f t="shared" si="534"/>
        <v>2.6284734684616966</v>
      </c>
      <c r="I52" s="226">
        <f t="shared" si="534"/>
        <v>2.6295712111963914</v>
      </c>
      <c r="J52" s="226">
        <f t="shared" ref="J52" si="535">SUM(J53:J55)</f>
        <v>2.630669709727314</v>
      </c>
      <c r="K52" s="226">
        <f t="shared" ref="K52" si="536">SUM(K53:K55)</f>
        <v>2.6317689647076774</v>
      </c>
      <c r="L52" s="226">
        <f t="shared" ref="L52" si="537">SUM(L53:L55)</f>
        <v>2.6328689767913165</v>
      </c>
      <c r="M52" s="226">
        <f t="shared" ref="M52:O52" si="538">SUM(M53:M55)</f>
        <v>2.6339697466326895</v>
      </c>
      <c r="N52" s="226">
        <f t="shared" si="538"/>
        <v>2.6350712748868776</v>
      </c>
      <c r="O52" s="226">
        <f t="shared" si="538"/>
        <v>2.6361735622095859</v>
      </c>
      <c r="P52" s="226">
        <f t="shared" ref="P52" si="539">SUM(P53:P55)</f>
        <v>2.637276609257146</v>
      </c>
      <c r="Q52" s="226">
        <f t="shared" ref="Q52" si="540">SUM(Q53:Q55)</f>
        <v>2.6383804166865126</v>
      </c>
      <c r="R52" s="226">
        <f t="shared" ref="R52" si="541">SUM(R53:R55)</f>
        <v>2.6394849851552693</v>
      </c>
      <c r="S52" s="226">
        <f t="shared" ref="S52:U52" si="542">SUM(S53:S55)</f>
        <v>2.6405903153216244</v>
      </c>
      <c r="T52" s="226">
        <f t="shared" si="542"/>
        <v>2.6416964078444147</v>
      </c>
      <c r="U52" s="226">
        <f t="shared" si="542"/>
        <v>2.642803263383104</v>
      </c>
      <c r="V52" s="226">
        <f t="shared" ref="V52" si="543">SUM(V53:V55)</f>
        <v>2.6439108825977855</v>
      </c>
      <c r="W52" s="226">
        <f t="shared" ref="W52" si="544">SUM(W53:W55)</f>
        <v>2.6450192661491809</v>
      </c>
      <c r="X52" s="226">
        <f t="shared" ref="X52" si="545">SUM(X53:X55)</f>
        <v>2.6461284146986426</v>
      </c>
      <c r="Y52" s="226">
        <f t="shared" ref="Y52:AA52" si="546">SUM(Y53:Y55)</f>
        <v>2.6469929063743147</v>
      </c>
      <c r="Z52" s="226">
        <f t="shared" si="546"/>
        <v>2.6478580539325085</v>
      </c>
      <c r="AA52" s="226">
        <f t="shared" si="546"/>
        <v>2.6487238579978154</v>
      </c>
      <c r="AB52" s="226">
        <f t="shared" ref="AB52" si="547">SUM(AB53:AB55)</f>
        <v>2.649590319195446</v>
      </c>
      <c r="AC52" s="226">
        <f t="shared" ref="AC52" si="548">SUM(AC53:AC55)</f>
        <v>2.6504574381512325</v>
      </c>
      <c r="AD52" s="226">
        <f t="shared" ref="AD52" si="549">SUM(AD53:AD55)</f>
        <v>2.6513252154916276</v>
      </c>
      <c r="AE52" s="226">
        <f t="shared" ref="AE52:AG52" si="550">SUM(AE53:AE55)</f>
        <v>2.6521936518437048</v>
      </c>
      <c r="AF52" s="226">
        <f t="shared" si="550"/>
        <v>2.653062747835162</v>
      </c>
      <c r="AG52" s="226">
        <f t="shared" si="550"/>
        <v>2.6539325040943189</v>
      </c>
      <c r="AH52" s="226">
        <f t="shared" ref="AH52" si="551">SUM(AH53:AH55)</f>
        <v>2.654802921250119</v>
      </c>
      <c r="AI52" s="226">
        <f t="shared" ref="AI52" si="552">SUM(AI53:AI55)</f>
        <v>2.6556739999321293</v>
      </c>
      <c r="AJ52" s="226">
        <f t="shared" ref="AJ52" si="553">SUM(AJ53:AJ55)</f>
        <v>2.6565457407705431</v>
      </c>
      <c r="AK52" s="226">
        <f t="shared" ref="AK52:AM52" si="554">SUM(AK53:AK55)</f>
        <v>2.6574181443961775</v>
      </c>
      <c r="AL52" s="226">
        <f t="shared" si="554"/>
        <v>2.6582912114404782</v>
      </c>
      <c r="AM52" s="226">
        <f t="shared" si="554"/>
        <v>2.6591649425355151</v>
      </c>
      <c r="AN52" s="226">
        <f t="shared" ref="AN52" si="555">SUM(AN53:AN55)</f>
        <v>2.6600393383139864</v>
      </c>
      <c r="AO52" s="226">
        <f t="shared" ref="AO52" si="556">SUM(AO53:AO55)</f>
        <v>2.6609143994092186</v>
      </c>
      <c r="AP52" s="226">
        <f t="shared" ref="AP52" si="557">SUM(AP53:AP55)</f>
        <v>2.6617901264551667</v>
      </c>
      <c r="AQ52" s="226">
        <f t="shared" ref="AQ52:AS52" si="558">SUM(AQ53:AQ55)</f>
        <v>2.662666520086415</v>
      </c>
      <c r="AR52" s="226">
        <f t="shared" si="558"/>
        <v>2.6635435809381773</v>
      </c>
      <c r="AS52" s="226">
        <f t="shared" si="558"/>
        <v>2.6644213096462983</v>
      </c>
      <c r="AT52" s="226">
        <f t="shared" ref="AT52" si="559">SUM(AT53:AT55)</f>
        <v>2.6652997068472533</v>
      </c>
      <c r="AU52" s="226">
        <f t="shared" ref="AU52" si="560">SUM(AU53:AU55)</f>
        <v>2.6661787731781499</v>
      </c>
      <c r="AV52" s="226">
        <f t="shared" ref="AV52" si="561">SUM(AV53:AV55)</f>
        <v>2.6670585092767287</v>
      </c>
      <c r="AW52" s="226">
        <f t="shared" ref="AW52:AY52" si="562">SUM(AW53:AW55)</f>
        <v>2.6679389157813618</v>
      </c>
      <c r="AX52" s="226">
        <f t="shared" si="562"/>
        <v>2.6688199933310557</v>
      </c>
      <c r="AY52" s="226">
        <f t="shared" si="562"/>
        <v>2.6697017425654517</v>
      </c>
      <c r="AZ52" s="226">
        <f t="shared" ref="AZ52" si="563">SUM(AZ53:AZ55)</f>
        <v>2.6705841641248256</v>
      </c>
      <c r="BA52" s="226">
        <f t="shared" ref="BA52" si="564">SUM(BA53:BA55)</f>
        <v>2.6714672586500878</v>
      </c>
      <c r="BB52" s="226">
        <f t="shared" ref="BB52" si="565">SUM(BB53:BB55)</f>
        <v>2.672351026782787</v>
      </c>
      <c r="BC52" s="226">
        <f t="shared" ref="BC52:BE52" si="566">SUM(BC53:BC55)</f>
        <v>2.6732354691651068</v>
      </c>
      <c r="BD52" s="226">
        <f t="shared" si="566"/>
        <v>2.6741205864398694</v>
      </c>
      <c r="BE52" s="226">
        <f t="shared" si="566"/>
        <v>2.6750063792505347</v>
      </c>
      <c r="BF52" s="226">
        <f t="shared" ref="BF52" si="567">SUM(BF53:BF55)</f>
        <v>2.6758928482412019</v>
      </c>
      <c r="BG52" s="226">
        <f t="shared" ref="BG52" si="568">SUM(BG53:BG55)</f>
        <v>2.6767799940566079</v>
      </c>
      <c r="BH52" s="226">
        <f t="shared" ref="BH52" si="569">SUM(BH53:BH55)</f>
        <v>2.6776678173421318</v>
      </c>
      <c r="BI52" s="226">
        <f t="shared" ref="BI52:BK52" si="570">SUM(BI53:BI55)</f>
        <v>2.6785563187437917</v>
      </c>
      <c r="BJ52" s="226">
        <f t="shared" si="570"/>
        <v>2.6794454989082483</v>
      </c>
      <c r="BK52" s="226">
        <f t="shared" si="570"/>
        <v>2.6803353584828034</v>
      </c>
      <c r="BL52" s="226">
        <f t="shared" ref="BL52" si="571">SUM(BL53:BL55)</f>
        <v>2.6812258981154011</v>
      </c>
      <c r="BM52" s="226">
        <f t="shared" ref="BM52" si="572">SUM(BM53:BM55)</f>
        <v>2.68211711845463</v>
      </c>
      <c r="BN52" s="226">
        <f t="shared" ref="BN52" si="573">SUM(BN53:BN55)</f>
        <v>2.6830090201497212</v>
      </c>
      <c r="BO52" s="226">
        <f t="shared" ref="BO52:BQ52" si="574">SUM(BO53:BO55)</f>
        <v>2.683901603850551</v>
      </c>
      <c r="BP52" s="226">
        <f t="shared" si="574"/>
        <v>2.6847948702076407</v>
      </c>
      <c r="BQ52" s="226">
        <f t="shared" si="574"/>
        <v>2.685688819872158</v>
      </c>
      <c r="BR52" s="226">
        <f t="shared" ref="BR52" si="575">SUM(BR53:BR55)</f>
        <v>2.6865834534959161</v>
      </c>
      <c r="BS52" s="226">
        <f t="shared" ref="BS52" si="576">SUM(BS53:BS55)</f>
        <v>2.6874787717313753</v>
      </c>
      <c r="BT52" s="226">
        <f t="shared" ref="BT52" si="577">SUM(BT53:BT55)</f>
        <v>2.6883747752316447</v>
      </c>
      <c r="BU52" s="226">
        <f t="shared" ref="BU52:BW52" si="578">SUM(BU53:BU55)</f>
        <v>2.6892714646504801</v>
      </c>
      <c r="BV52" s="226">
        <f t="shared" si="578"/>
        <v>2.6901688406422886</v>
      </c>
      <c r="BW52" s="226">
        <f t="shared" si="578"/>
        <v>2.6910669038621244</v>
      </c>
      <c r="BX52" s="226">
        <f t="shared" ref="BX52" si="579">SUM(BX53:BX55)</f>
        <v>2.6919656549656947</v>
      </c>
      <c r="BY52" s="226">
        <f t="shared" ref="BY52" si="580">SUM(BY53:BY55)</f>
        <v>2.6928650946093553</v>
      </c>
      <c r="BZ52" s="226">
        <f t="shared" ref="BZ52" si="581">SUM(BZ53:BZ55)</f>
        <v>2.6937652234501153</v>
      </c>
      <c r="CA52" s="226">
        <f t="shared" ref="CA52:CC52" si="582">SUM(CA53:CA55)</f>
        <v>2.6946660421456343</v>
      </c>
      <c r="CB52" s="226">
        <f t="shared" si="582"/>
        <v>2.6955675513542272</v>
      </c>
      <c r="CC52" s="226">
        <f t="shared" si="582"/>
        <v>2.6964697517348606</v>
      </c>
      <c r="CD52" s="226">
        <f t="shared" ref="CD52" si="583">SUM(CD53:CD55)</f>
        <v>2.6973726439471561</v>
      </c>
      <c r="CE52" s="226">
        <f t="shared" ref="CE52" si="584">SUM(CE53:CE55)</f>
        <v>2.6982762286513902</v>
      </c>
      <c r="CF52" s="226">
        <f t="shared" ref="CF52" si="585">SUM(CF53:CF55)</f>
        <v>2.6991805065084948</v>
      </c>
      <c r="CG52" s="226">
        <f t="shared" ref="CG52:CI52" si="586">SUM(CG53:CG55)</f>
        <v>2.7000854781800578</v>
      </c>
      <c r="CH52" s="226">
        <f t="shared" si="586"/>
        <v>2.7009911443283245</v>
      </c>
      <c r="CI52" s="226">
        <f t="shared" si="586"/>
        <v>2.7018975056161962</v>
      </c>
      <c r="CJ52" s="226">
        <f t="shared" ref="CJ52" si="587">SUM(CJ53:CJ55)</f>
        <v>2.7028045627072355</v>
      </c>
      <c r="CK52" s="226">
        <f t="shared" ref="CK52" si="588">SUM(CK53:CK55)</f>
        <v>2.7037123162656602</v>
      </c>
      <c r="CL52" s="226">
        <f t="shared" ref="CL52" si="589">SUM(CL53:CL55)</f>
        <v>2.7046207669563498</v>
      </c>
      <c r="CM52" s="226">
        <f t="shared" ref="CM52:CO52" si="590">SUM(CM53:CM55)</f>
        <v>2.7055299154448433</v>
      </c>
      <c r="CN52" s="226">
        <f t="shared" si="590"/>
        <v>2.7064397623973404</v>
      </c>
      <c r="CO52" s="226">
        <f t="shared" si="590"/>
        <v>2.7073503084807036</v>
      </c>
      <c r="CP52" s="226">
        <f t="shared" ref="CP52" si="591">SUM(CP53:CP55)</f>
        <v>2.708261554362454</v>
      </c>
      <c r="CQ52" s="226">
        <f t="shared" ref="CQ52" si="592">SUM(CQ53:CQ55)</f>
        <v>2.7091735007107798</v>
      </c>
      <c r="CR52" s="226">
        <f t="shared" ref="CR52" si="593">SUM(CR53:CR55)</f>
        <v>2.7100861481945304</v>
      </c>
      <c r="CS52" s="226">
        <f t="shared" ref="CS52:CU52" si="594">SUM(CS53:CS55)</f>
        <v>2.7109994974832192</v>
      </c>
      <c r="CT52" s="226">
        <f t="shared" si="594"/>
        <v>2.7119135492470248</v>
      </c>
      <c r="CU52" s="226">
        <f t="shared" si="594"/>
        <v>2.7128283041567909</v>
      </c>
      <c r="CV52" s="226">
        <f t="shared" ref="CV52" si="595">SUM(CV53:CV55)</f>
        <v>2.7137437628840289</v>
      </c>
      <c r="CW52" s="226">
        <f t="shared" ref="CW52" si="596">SUM(CW53:CW55)</f>
        <v>2.7146599261009139</v>
      </c>
      <c r="CX52" s="226">
        <f t="shared" ref="CX52" si="597">SUM(CX53:CX55)</f>
        <v>2.7155767944802909</v>
      </c>
      <c r="CY52" s="226">
        <f t="shared" ref="CY52:DA52" si="598">SUM(CY53:CY55)</f>
        <v>2.7164943686956726</v>
      </c>
      <c r="CZ52" s="226">
        <f t="shared" si="598"/>
        <v>2.7174126494212398</v>
      </c>
      <c r="DA52" s="226">
        <f t="shared" si="598"/>
        <v>2.7183316373318429</v>
      </c>
      <c r="DB52" s="226">
        <f t="shared" ref="DB52" si="599">SUM(DB53:DB55)</f>
        <v>2.7192513331030037</v>
      </c>
      <c r="DC52" s="226">
        <f t="shared" ref="DC52" si="600">SUM(DC53:DC55)</f>
        <v>2.7201717374109124</v>
      </c>
      <c r="DD52" s="226">
        <f t="shared" ref="DD52" si="601">SUM(DD53:DD55)</f>
        <v>2.7210928509324321</v>
      </c>
      <c r="DE52" s="226">
        <f t="shared" ref="DE52:DG52" si="602">SUM(DE53:DE55)</f>
        <v>2.7220146743450986</v>
      </c>
      <c r="DF52" s="226">
        <f t="shared" si="602"/>
        <v>2.7229372083271191</v>
      </c>
      <c r="DG52" s="226">
        <f t="shared" si="602"/>
        <v>2.7238604535573741</v>
      </c>
      <c r="DH52" s="226">
        <f t="shared" ref="DH52" si="603">SUM(DH53:DH55)</f>
        <v>0</v>
      </c>
      <c r="DI52" s="226">
        <f t="shared" ref="DI52" si="604">SUM(DI53:DI55)</f>
        <v>0</v>
      </c>
      <c r="DJ52" s="226">
        <f t="shared" ref="DJ52" si="605">SUM(DJ53:DJ55)</f>
        <v>0</v>
      </c>
      <c r="DK52" s="226">
        <f t="shared" ref="DK52:DM52" si="606">SUM(DK53:DK55)</f>
        <v>0</v>
      </c>
      <c r="DL52" s="226">
        <f t="shared" si="606"/>
        <v>0</v>
      </c>
      <c r="DM52" s="226">
        <f t="shared" si="606"/>
        <v>0</v>
      </c>
      <c r="DN52" s="226">
        <f t="shared" ref="DN52" si="607">SUM(DN53:DN55)</f>
        <v>0</v>
      </c>
      <c r="DO52" s="226">
        <f t="shared" ref="DO52" si="608">SUM(DO53:DO55)</f>
        <v>0</v>
      </c>
      <c r="DP52" s="226">
        <f t="shared" ref="DP52" si="609">SUM(DP53:DP55)</f>
        <v>0</v>
      </c>
      <c r="DQ52" s="227">
        <f t="shared" ref="DQ52" si="610">SUM(DQ53:DQ55)</f>
        <v>0</v>
      </c>
    </row>
    <row r="53" spans="1:121" s="3" customFormat="1" x14ac:dyDescent="0.2">
      <c r="A53" s="202" t="str">
        <f>"Price per " &amp;$B$6&amp; " for Electricity"</f>
        <v>Price per Other for Electricity</v>
      </c>
      <c r="B53" s="228">
        <f>-(Customer!E22*(B30/'Inputs and Model Assumptions'!$D$61)/$B$7)</f>
        <v>1.6253887999999999</v>
      </c>
      <c r="C53" s="229">
        <f>-(Customer!F22*(C30/'Inputs and Model Assumptions'!$D$61)/$B$7)</f>
        <v>1.6258764166399997</v>
      </c>
      <c r="D53" s="229">
        <f>-(Customer!G22*(D30/'Inputs and Model Assumptions'!$D$61)/$B$7)</f>
        <v>1.6263641795649917</v>
      </c>
      <c r="E53" s="229">
        <f>-(Customer!H22*(E30/'Inputs and Model Assumptions'!$D$61)/$B$7)</f>
        <v>1.6268520888188611</v>
      </c>
      <c r="F53" s="229">
        <f>-(Customer!I22*(F30/'Inputs and Model Assumptions'!$D$61)/$B$7)</f>
        <v>1.6273401444455067</v>
      </c>
      <c r="G53" s="229">
        <f>-(Customer!J22*(G30/'Inputs and Model Assumptions'!$D$61)/$B$7)</f>
        <v>1.6278283464888401</v>
      </c>
      <c r="H53" s="229">
        <f>-(Customer!K22*(H30/'Inputs and Model Assumptions'!$D$61)/$B$7)</f>
        <v>1.6283166949927868</v>
      </c>
      <c r="I53" s="229">
        <f>-(Customer!L22*(I30/'Inputs and Model Assumptions'!$D$61)/$B$7)</f>
        <v>1.628805190001285</v>
      </c>
      <c r="J53" s="229">
        <f>-(Customer!M22*(J30/'Inputs and Model Assumptions'!$D$61)/$B$7)</f>
        <v>1.6292938315582852</v>
      </c>
      <c r="K53" s="229">
        <f>-(Customer!N22*(K30/'Inputs and Model Assumptions'!$D$61)/$B$7)</f>
        <v>1.6297826197077525</v>
      </c>
      <c r="L53" s="229">
        <f>-(Customer!O22*(L30/'Inputs and Model Assumptions'!$D$61)/$B$7)</f>
        <v>1.6302715544936646</v>
      </c>
      <c r="M53" s="229">
        <f>-(Customer!P22*(M30/'Inputs and Model Assumptions'!$D$61)/$B$7)</f>
        <v>1.6307606359600126</v>
      </c>
      <c r="N53" s="229">
        <f>-(Customer!Q22*(N30/'Inputs and Model Assumptions'!$D$61)/$B$7)</f>
        <v>1.6312498641508009</v>
      </c>
      <c r="O53" s="229">
        <f>-(Customer!R22*(O30/'Inputs and Model Assumptions'!$D$61)/$B$7)</f>
        <v>1.6317392391100463</v>
      </c>
      <c r="P53" s="229">
        <f>-(Customer!S22*(P30/'Inputs and Model Assumptions'!$D$61)/$B$7)</f>
        <v>1.6322287608817794</v>
      </c>
      <c r="Q53" s="229">
        <f>-(Customer!T22*(Q30/'Inputs and Model Assumptions'!$D$61)/$B$7)</f>
        <v>1.6327184295100436</v>
      </c>
      <c r="R53" s="229">
        <f>-(Customer!U22*(R30/'Inputs and Model Assumptions'!$D$61)/$B$7)</f>
        <v>1.6332082450388965</v>
      </c>
      <c r="S53" s="229">
        <f>-(Customer!V22*(S30/'Inputs and Model Assumptions'!$D$61)/$B$7)</f>
        <v>1.6336982075124082</v>
      </c>
      <c r="T53" s="229">
        <f>-(Customer!W22*(T30/'Inputs and Model Assumptions'!$D$61)/$B$7)</f>
        <v>1.634188316974662</v>
      </c>
      <c r="U53" s="229">
        <f>-(Customer!X22*(U30/'Inputs and Model Assumptions'!$D$61)/$B$7)</f>
        <v>1.6346785734697544</v>
      </c>
      <c r="V53" s="229">
        <f>-(Customer!Y22*(V30/'Inputs and Model Assumptions'!$D$61)/$B$7)</f>
        <v>1.6351689770417952</v>
      </c>
      <c r="W53" s="229">
        <f>-(Customer!Z22*(W30/'Inputs and Model Assumptions'!$D$61)/$B$7)</f>
        <v>1.6356595277349077</v>
      </c>
      <c r="X53" s="229">
        <f>-(Customer!AA22*(X30/'Inputs and Model Assumptions'!$D$61)/$B$7)</f>
        <v>1.6361502255932279</v>
      </c>
      <c r="Y53" s="229">
        <f>-(Customer!AB22*(Y30/'Inputs and Model Assumptions'!$D$61)/$B$7)</f>
        <v>1.6363956481270672</v>
      </c>
      <c r="Z53" s="229">
        <f>-(Customer!AC22*(Z30/'Inputs and Model Assumptions'!$D$61)/$B$7)</f>
        <v>1.6366411074742864</v>
      </c>
      <c r="AA53" s="229">
        <f>-(Customer!AD22*(AA30/'Inputs and Model Assumptions'!$D$61)/$B$7)</f>
        <v>1.6368866036404082</v>
      </c>
      <c r="AB53" s="229">
        <f>-(Customer!AE22*(AB30/'Inputs and Model Assumptions'!$D$61)/$B$7)</f>
        <v>1.6371321366309541</v>
      </c>
      <c r="AC53" s="229">
        <f>-(Customer!AF22*(AC30/'Inputs and Model Assumptions'!$D$61)/$B$7)</f>
        <v>1.637377706451449</v>
      </c>
      <c r="AD53" s="229">
        <f>-(Customer!AG22*(AD30/'Inputs and Model Assumptions'!$D$61)/$B$7)</f>
        <v>1.6376233131074167</v>
      </c>
      <c r="AE53" s="229">
        <f>-(Customer!AH22*(AE30/'Inputs and Model Assumptions'!$D$61)/$B$7)</f>
        <v>1.6378689566043829</v>
      </c>
      <c r="AF53" s="229">
        <f>-(Customer!AI22*(AF30/'Inputs and Model Assumptions'!$D$61)/$B$7)</f>
        <v>1.6381146369478734</v>
      </c>
      <c r="AG53" s="229">
        <f>-(Customer!AJ22*(AG30/'Inputs and Model Assumptions'!$D$61)/$B$7)</f>
        <v>1.638360354143416</v>
      </c>
      <c r="AH53" s="229">
        <f>-(Customer!AK22*(AH30/'Inputs and Model Assumptions'!$D$61)/$B$7)</f>
        <v>1.6386061081965377</v>
      </c>
      <c r="AI53" s="229">
        <f>-(Customer!AL22*(AI30/'Inputs and Model Assumptions'!$D$61)/$B$7)</f>
        <v>1.6388518991127676</v>
      </c>
      <c r="AJ53" s="229">
        <f>-(Customer!AM22*(AJ30/'Inputs and Model Assumptions'!$D$61)/$B$7)</f>
        <v>1.6390977268976346</v>
      </c>
      <c r="AK53" s="229">
        <f>-(Customer!AN22*(AK30/'Inputs and Model Assumptions'!$D$61)/$B$7)</f>
        <v>1.6393435915566692</v>
      </c>
      <c r="AL53" s="229">
        <f>-(Customer!AO22*(AL30/'Inputs and Model Assumptions'!$D$61)/$B$7)</f>
        <v>1.6395894930954029</v>
      </c>
      <c r="AM53" s="229">
        <f>-(Customer!AP22*(AM30/'Inputs and Model Assumptions'!$D$61)/$B$7)</f>
        <v>1.6398354315193675</v>
      </c>
      <c r="AN53" s="229">
        <f>-(Customer!AQ22*(AN30/'Inputs and Model Assumptions'!$D$61)/$B$7)</f>
        <v>1.6400814068340959</v>
      </c>
      <c r="AO53" s="229">
        <f>-(Customer!AR22*(AO30/'Inputs and Model Assumptions'!$D$61)/$B$7)</f>
        <v>1.6403274190451207</v>
      </c>
      <c r="AP53" s="229">
        <f>-(Customer!AS22*(AP30/'Inputs and Model Assumptions'!$D$61)/$B$7)</f>
        <v>1.6405734681579776</v>
      </c>
      <c r="AQ53" s="229">
        <f>-(Customer!AT22*(AQ30/'Inputs and Model Assumptions'!$D$61)/$B$7)</f>
        <v>1.6408195541782016</v>
      </c>
      <c r="AR53" s="229">
        <f>-(Customer!AU22*(AR30/'Inputs and Model Assumptions'!$D$61)/$B$7)</f>
        <v>1.6410656771113283</v>
      </c>
      <c r="AS53" s="229">
        <f>-(Customer!AV22*(AS30/'Inputs and Model Assumptions'!$D$61)/$B$7)</f>
        <v>1.6413118369628952</v>
      </c>
      <c r="AT53" s="229">
        <f>-(Customer!AW22*(AT30/'Inputs and Model Assumptions'!$D$61)/$B$7)</f>
        <v>1.6415580337384394</v>
      </c>
      <c r="AU53" s="229">
        <f>-(Customer!AX22*(AU30/'Inputs and Model Assumptions'!$D$61)/$B$7)</f>
        <v>1.6418042674435005</v>
      </c>
      <c r="AV53" s="229">
        <f>-(Customer!AY22*(AV30/'Inputs and Model Assumptions'!$D$61)/$B$7)</f>
        <v>1.6420505380836172</v>
      </c>
      <c r="AW53" s="229">
        <f>-(Customer!AZ22*(AW30/'Inputs and Model Assumptions'!$D$61)/$B$7)</f>
        <v>1.6422968456643301</v>
      </c>
      <c r="AX53" s="229">
        <f>-(Customer!BA22*(AX30/'Inputs and Model Assumptions'!$D$61)/$B$7)</f>
        <v>1.64254319019118</v>
      </c>
      <c r="AY53" s="229">
        <f>-(Customer!BB22*(AY30/'Inputs and Model Assumptions'!$D$61)/$B$7)</f>
        <v>1.6427895716697087</v>
      </c>
      <c r="AZ53" s="229">
        <f>-(Customer!BC22*(AZ30/'Inputs and Model Assumptions'!$D$61)/$B$7)</f>
        <v>1.6430359901054594</v>
      </c>
      <c r="BA53" s="229">
        <f>-(Customer!BD22*(BA30/'Inputs and Model Assumptions'!$D$61)/$B$7)</f>
        <v>1.6432824455039754</v>
      </c>
      <c r="BB53" s="229">
        <f>-(Customer!BE22*(BB30/'Inputs and Model Assumptions'!$D$61)/$B$7)</f>
        <v>1.6435289378708011</v>
      </c>
      <c r="BC53" s="229">
        <f>-(Customer!BF22*(BC30/'Inputs and Model Assumptions'!$D$61)/$B$7)</f>
        <v>1.6437754672114819</v>
      </c>
      <c r="BD53" s="229">
        <f>-(Customer!BG22*(BD30/'Inputs and Model Assumptions'!$D$61)/$B$7)</f>
        <v>1.6440220335315638</v>
      </c>
      <c r="BE53" s="229">
        <f>-(Customer!BH22*(BE30/'Inputs and Model Assumptions'!$D$61)/$B$7)</f>
        <v>1.6442686368365935</v>
      </c>
      <c r="BF53" s="229">
        <f>-(Customer!BI22*(BF30/'Inputs and Model Assumptions'!$D$61)/$B$7)</f>
        <v>1.6445152771321194</v>
      </c>
      <c r="BG53" s="229">
        <f>-(Customer!BJ22*(BG30/'Inputs and Model Assumptions'!$D$61)/$B$7)</f>
        <v>1.6447619544236891</v>
      </c>
      <c r="BH53" s="229">
        <f>-(Customer!BK22*(BH30/'Inputs and Model Assumptions'!$D$61)/$B$7)</f>
        <v>1.6450086687168528</v>
      </c>
      <c r="BI53" s="229">
        <f>-(Customer!BL22*(BI30/'Inputs and Model Assumptions'!$D$61)/$B$7)</f>
        <v>1.6452554200171603</v>
      </c>
      <c r="BJ53" s="229">
        <f>-(Customer!BM22*(BJ30/'Inputs and Model Assumptions'!$D$61)/$B$7)</f>
        <v>1.6455022083301629</v>
      </c>
      <c r="BK53" s="229">
        <f>-(Customer!BN22*(BK30/'Inputs and Model Assumptions'!$D$61)/$B$7)</f>
        <v>1.6457490336614129</v>
      </c>
      <c r="BL53" s="229">
        <f>-(Customer!BO22*(BL30/'Inputs and Model Assumptions'!$D$61)/$B$7)</f>
        <v>1.645995896016462</v>
      </c>
      <c r="BM53" s="229">
        <f>-(Customer!BP22*(BM30/'Inputs and Model Assumptions'!$D$61)/$B$7)</f>
        <v>1.6462427954008649</v>
      </c>
      <c r="BN53" s="229">
        <f>-(Customer!BQ22*(BN30/'Inputs and Model Assumptions'!$D$61)/$B$7)</f>
        <v>1.646489731820175</v>
      </c>
      <c r="BO53" s="229">
        <f>-(Customer!BR22*(BO30/'Inputs and Model Assumptions'!$D$61)/$B$7)</f>
        <v>1.6467367052799484</v>
      </c>
      <c r="BP53" s="229">
        <f>-(Customer!BS22*(BP30/'Inputs and Model Assumptions'!$D$61)/$B$7)</f>
        <v>1.6469837157857403</v>
      </c>
      <c r="BQ53" s="229">
        <f>-(Customer!BT22*(BQ30/'Inputs and Model Assumptions'!$D$61)/$B$7)</f>
        <v>1.6472307633431085</v>
      </c>
      <c r="BR53" s="229">
        <f>-(Customer!BU22*(BR30/'Inputs and Model Assumptions'!$D$61)/$B$7)</f>
        <v>1.64747784795761</v>
      </c>
      <c r="BS53" s="229">
        <f>-(Customer!BV22*(BS30/'Inputs and Model Assumptions'!$D$61)/$B$7)</f>
        <v>1.647724969634804</v>
      </c>
      <c r="BT53" s="229">
        <f>-(Customer!BW22*(BT30/'Inputs and Model Assumptions'!$D$61)/$B$7)</f>
        <v>1.6479721283802495</v>
      </c>
      <c r="BU53" s="229">
        <f>-(Customer!BX22*(BU30/'Inputs and Model Assumptions'!$D$61)/$B$7)</f>
        <v>1.6482193241995065</v>
      </c>
      <c r="BV53" s="229">
        <f>-(Customer!BY22*(BV30/'Inputs and Model Assumptions'!$D$61)/$B$7)</f>
        <v>1.6484665570981367</v>
      </c>
      <c r="BW53" s="229">
        <f>-(Customer!BZ22*(BW30/'Inputs and Model Assumptions'!$D$61)/$B$7)</f>
        <v>1.6487138270817012</v>
      </c>
      <c r="BX53" s="229">
        <f>-(Customer!CA22*(BX30/'Inputs and Model Assumptions'!$D$61)/$B$7)</f>
        <v>1.648961134155764</v>
      </c>
      <c r="BY53" s="229">
        <f>-(Customer!CB22*(BY30/'Inputs and Model Assumptions'!$D$61)/$B$7)</f>
        <v>1.6492084783258874</v>
      </c>
      <c r="BZ53" s="229">
        <f>-(Customer!CC22*(BZ30/'Inputs and Model Assumptions'!$D$61)/$B$7)</f>
        <v>1.6494558595976365</v>
      </c>
      <c r="CA53" s="229">
        <f>-(Customer!CD22*(CA30/'Inputs and Model Assumptions'!$D$61)/$B$7)</f>
        <v>1.6497032779765763</v>
      </c>
      <c r="CB53" s="229">
        <f>-(Customer!CE22*(CB30/'Inputs and Model Assumptions'!$D$61)/$B$7)</f>
        <v>1.6499507334682726</v>
      </c>
      <c r="CC53" s="229">
        <f>-(Customer!CF22*(CC30/'Inputs and Model Assumptions'!$D$61)/$B$7)</f>
        <v>1.6501982260782933</v>
      </c>
      <c r="CD53" s="229">
        <f>-(Customer!CG22*(CD30/'Inputs and Model Assumptions'!$D$61)/$B$7)</f>
        <v>1.650445755812205</v>
      </c>
      <c r="CE53" s="229">
        <f>-(Customer!CH22*(CE30/'Inputs and Model Assumptions'!$D$61)/$B$7)</f>
        <v>1.6506933226755769</v>
      </c>
      <c r="CF53" s="229">
        <f>-(Customer!CI22*(CF30/'Inputs and Model Assumptions'!$D$61)/$B$7)</f>
        <v>1.6509409266739787</v>
      </c>
      <c r="CG53" s="229">
        <f>-(Customer!CJ22*(CG30/'Inputs and Model Assumptions'!$D$61)/$B$7)</f>
        <v>1.6511885678129798</v>
      </c>
      <c r="CH53" s="229">
        <f>-(Customer!CK22*(CH30/'Inputs and Model Assumptions'!$D$61)/$B$7)</f>
        <v>1.651436246098152</v>
      </c>
      <c r="CI53" s="229">
        <f>-(Customer!CL22*(CI30/'Inputs and Model Assumptions'!$D$61)/$B$7)</f>
        <v>1.6516839615350667</v>
      </c>
      <c r="CJ53" s="229">
        <f>-(Customer!CM22*(CJ30/'Inputs and Model Assumptions'!$D$61)/$B$7)</f>
        <v>1.6519317141292975</v>
      </c>
      <c r="CK53" s="229">
        <f>-(Customer!CN22*(CK30/'Inputs and Model Assumptions'!$D$61)/$B$7)</f>
        <v>1.6521795038864169</v>
      </c>
      <c r="CL53" s="229">
        <f>-(Customer!CO22*(CL30/'Inputs and Model Assumptions'!$D$61)/$B$7)</f>
        <v>1.6524273308120001</v>
      </c>
      <c r="CM53" s="229">
        <f>-(Customer!CP22*(CM30/'Inputs and Model Assumptions'!$D$61)/$B$7)</f>
        <v>1.6526751949116221</v>
      </c>
      <c r="CN53" s="229">
        <f>-(Customer!CQ22*(CN30/'Inputs and Model Assumptions'!$D$61)/$B$7)</f>
        <v>1.652923096190859</v>
      </c>
      <c r="CO53" s="229">
        <f>-(Customer!CR22*(CO30/'Inputs and Model Assumptions'!$D$61)/$B$7)</f>
        <v>1.6531710346552881</v>
      </c>
      <c r="CP53" s="229">
        <f>-(Customer!CS22*(CP30/'Inputs and Model Assumptions'!$D$61)/$B$7)</f>
        <v>1.6534190103104862</v>
      </c>
      <c r="CQ53" s="229">
        <f>-(Customer!CT22*(CQ30/'Inputs and Model Assumptions'!$D$61)/$B$7)</f>
        <v>1.653667023162033</v>
      </c>
      <c r="CR53" s="229">
        <f>-(Customer!CU22*(CR30/'Inputs and Model Assumptions'!$D$61)/$B$7)</f>
        <v>1.6539150732155075</v>
      </c>
      <c r="CS53" s="229">
        <f>-(Customer!CV22*(CS30/'Inputs and Model Assumptions'!$D$61)/$B$7)</f>
        <v>1.6541631604764901</v>
      </c>
      <c r="CT53" s="229">
        <f>-(Customer!CW22*(CT30/'Inputs and Model Assumptions'!$D$61)/$B$7)</f>
        <v>1.6544112849505614</v>
      </c>
      <c r="CU53" s="229">
        <f>-(Customer!CX22*(CU30/'Inputs and Model Assumptions'!$D$61)/$B$7)</f>
        <v>1.6546594466433044</v>
      </c>
      <c r="CV53" s="229">
        <f>-(Customer!CY22*(CV30/'Inputs and Model Assumptions'!$D$61)/$B$7)</f>
        <v>1.6549076455603013</v>
      </c>
      <c r="CW53" s="229">
        <f>-(Customer!CZ22*(CW30/'Inputs and Model Assumptions'!$D$61)/$B$7)</f>
        <v>1.6551558817071355</v>
      </c>
      <c r="CX53" s="229">
        <f>-(Customer!DA22*(CX30/'Inputs and Model Assumptions'!$D$61)/$B$7)</f>
        <v>1.6554041550893916</v>
      </c>
      <c r="CY53" s="229">
        <f>-(Customer!DB22*(CY30/'Inputs and Model Assumptions'!$D$61)/$B$7)</f>
        <v>1.6556524657126555</v>
      </c>
      <c r="CZ53" s="229">
        <f>-(Customer!DC22*(CZ30/'Inputs and Model Assumptions'!$D$61)/$B$7)</f>
        <v>1.6559008135825124</v>
      </c>
      <c r="DA53" s="229">
        <f>-(Customer!DD22*(DA30/'Inputs and Model Assumptions'!$D$61)/$B$7)</f>
        <v>1.6561491987045496</v>
      </c>
      <c r="DB53" s="229">
        <f>-(Customer!DE22*(DB30/'Inputs and Model Assumptions'!$D$61)/$B$7)</f>
        <v>1.6563976210843556</v>
      </c>
      <c r="DC53" s="229">
        <f>-(Customer!DF22*(DC30/'Inputs and Model Assumptions'!$D$61)/$B$7)</f>
        <v>1.6566460807275187</v>
      </c>
      <c r="DD53" s="229">
        <f>-(Customer!DG22*(DD30/'Inputs and Model Assumptions'!$D$61)/$B$7)</f>
        <v>1.6568945776396278</v>
      </c>
      <c r="DE53" s="229">
        <f>-(Customer!DH22*(DE30/'Inputs and Model Assumptions'!$D$61)/$B$7)</f>
        <v>1.6571431118262741</v>
      </c>
      <c r="DF53" s="229">
        <f>-(Customer!DI22*(DF30/'Inputs and Model Assumptions'!$D$61)/$B$7)</f>
        <v>1.6573916832930484</v>
      </c>
      <c r="DG53" s="229">
        <f>-(Customer!DJ22*(DG30/'Inputs and Model Assumptions'!$D$61)/$B$7)</f>
        <v>1.6576402920455424</v>
      </c>
      <c r="DH53" s="229">
        <f>-(Customer!DK22*(DH30/'Inputs and Model Assumptions'!$D$61)/$B$7)</f>
        <v>0</v>
      </c>
      <c r="DI53" s="229">
        <f>-(Customer!DL22*(DI30/'Inputs and Model Assumptions'!$D$61)/$B$7)</f>
        <v>0</v>
      </c>
      <c r="DJ53" s="229">
        <f>-(Customer!DM22*(DJ30/'Inputs and Model Assumptions'!$D$61)/$B$7)</f>
        <v>0</v>
      </c>
      <c r="DK53" s="229">
        <f>-(Customer!DN22*(DK30/'Inputs and Model Assumptions'!$D$61)/$B$7)</f>
        <v>0</v>
      </c>
      <c r="DL53" s="229">
        <f>-(Customer!DO22*(DL30/'Inputs and Model Assumptions'!$D$61)/$B$7)</f>
        <v>0</v>
      </c>
      <c r="DM53" s="229">
        <f>-(Customer!DP22*(DM30/'Inputs and Model Assumptions'!$D$61)/$B$7)</f>
        <v>0</v>
      </c>
      <c r="DN53" s="229">
        <f>-(Customer!DQ22*(DN30/'Inputs and Model Assumptions'!$D$61)/$B$7)</f>
        <v>0</v>
      </c>
      <c r="DO53" s="229">
        <f>-(Customer!DR22*(DO30/'Inputs and Model Assumptions'!$D$61)/$B$7)</f>
        <v>0</v>
      </c>
      <c r="DP53" s="229">
        <f>-(Customer!DS22*(DP30/'Inputs and Model Assumptions'!$D$61)/$B$7)</f>
        <v>0</v>
      </c>
      <c r="DQ53" s="230">
        <f>-(Customer!DT22*(DQ30/'Inputs and Model Assumptions'!$D$61)/$B$7)</f>
        <v>0</v>
      </c>
    </row>
    <row r="54" spans="1:121" s="3" customFormat="1" x14ac:dyDescent="0.2">
      <c r="A54" s="202" t="str">
        <f>"Price per " &amp;$B$6&amp; " for Maintenance"</f>
        <v>Price per Other for Maintenance</v>
      </c>
      <c r="B54" s="228">
        <f>-((Customer!E19+Customer!E20)*(1+B28)^B27)/$B$7</f>
        <v>0.60499999999999798</v>
      </c>
      <c r="C54" s="229">
        <f>-((Customer!F19+Customer!F20)*(1+C28)^C27)/$B$7</f>
        <v>0.60621060499999779</v>
      </c>
      <c r="D54" s="229">
        <f>-((Customer!G19+Customer!G20)*(1+D28)^D27)/$B$7</f>
        <v>0.60681681560499767</v>
      </c>
      <c r="E54" s="229">
        <f>-((Customer!H19+Customer!H20)*(1+E28)^E27)/$B$7</f>
        <v>0.60742363242060271</v>
      </c>
      <c r="F54" s="229">
        <f>-((Customer!I19+Customer!I20)*(1+F28)^F27)/$B$7</f>
        <v>0.6080310560530231</v>
      </c>
      <c r="G54" s="229">
        <f>-((Customer!J19+Customer!J20)*(1+G28)^G27)/$B$7</f>
        <v>0.6086390871090761</v>
      </c>
      <c r="H54" s="229">
        <f>-((Customer!K19+Customer!K20)*(1+H28)^H27)/$B$7</f>
        <v>0.60924772619618506</v>
      </c>
      <c r="I54" s="229">
        <f>-((Customer!L19+Customer!L20)*(1+I28)^I27)/$B$7</f>
        <v>0.60985697392238125</v>
      </c>
      <c r="J54" s="229">
        <f>-((Customer!M19+Customer!M20)*(1+J28)^J27)/$B$7</f>
        <v>0.6104668308963036</v>
      </c>
      <c r="K54" s="229">
        <f>-((Customer!N19+Customer!N20)*(1+K28)^K27)/$B$7</f>
        <v>0.61107729772719976</v>
      </c>
      <c r="L54" s="229">
        <f>-((Customer!O19+Customer!O20)*(1+L28)^L27)/$B$7</f>
        <v>0.61168837502492679</v>
      </c>
      <c r="M54" s="229">
        <f>-((Customer!P19+Customer!P20)*(1+M28)^M27)/$B$7</f>
        <v>0.61230006339995169</v>
      </c>
      <c r="N54" s="229">
        <f>-((Customer!Q19+Customer!Q20)*(1+N28)^N27)/$B$7</f>
        <v>0.61291236346335165</v>
      </c>
      <c r="O54" s="229">
        <f>-((Customer!R19+Customer!R20)*(1+O28)^O27)/$B$7</f>
        <v>0.61352527582681471</v>
      </c>
      <c r="P54" s="229">
        <f>-((Customer!S19+Customer!S20)*(1+P28)^P27)/$B$7</f>
        <v>0.61413880110264152</v>
      </c>
      <c r="Q54" s="229">
        <f>-((Customer!T19+Customer!T20)*(1+Q28)^Q27)/$B$7</f>
        <v>0.61475293990374413</v>
      </c>
      <c r="R54" s="229">
        <f>-((Customer!U19+Customer!U20)*(1+R28)^R27)/$B$7</f>
        <v>0.61536769284364778</v>
      </c>
      <c r="S54" s="229">
        <f>-((Customer!V19+Customer!V20)*(1+S28)^S27)/$B$7</f>
        <v>0.61598306053649132</v>
      </c>
      <c r="T54" s="229">
        <f>-((Customer!W19+Customer!W20)*(1+T28)^T27)/$B$7</f>
        <v>0.61659904359702766</v>
      </c>
      <c r="U54" s="229">
        <f>-((Customer!X19+Customer!X20)*(1+U28)^U27)/$B$7</f>
        <v>0.61721564264062467</v>
      </c>
      <c r="V54" s="229">
        <f>-((Customer!Y19+Customer!Y20)*(1+V28)^V27)/$B$7</f>
        <v>0.61783285828326528</v>
      </c>
      <c r="W54" s="229">
        <f>-((Customer!Z19+Customer!Z20)*(1+W28)^W27)/$B$7</f>
        <v>0.61845069114154827</v>
      </c>
      <c r="X54" s="229">
        <f>-((Customer!AA19+Customer!AA20)*(1+X28)^X27)/$B$7</f>
        <v>0.61906914183268968</v>
      </c>
      <c r="Y54" s="229">
        <f>-((Customer!AB19+Customer!AB20)*(1+Y28)^Y27)/$B$7</f>
        <v>0.61968821097452254</v>
      </c>
      <c r="Z54" s="229">
        <f>-((Customer!AC19+Customer!AC20)*(1+Z28)^Z27)/$B$7</f>
        <v>0.620307899185497</v>
      </c>
      <c r="AA54" s="229">
        <f>-((Customer!AD19+Customer!AD20)*(1+AA28)^AA27)/$B$7</f>
        <v>0.62092820708468244</v>
      </c>
      <c r="AB54" s="229">
        <f>-((Customer!AE19+Customer!AE20)*(1+AB28)^AB27)/$B$7</f>
        <v>0.62154913529176692</v>
      </c>
      <c r="AC54" s="229">
        <f>-((Customer!AF19+Customer!AF20)*(1+AC28)^AC27)/$B$7</f>
        <v>0.62217068442705858</v>
      </c>
      <c r="AD54" s="229">
        <f>-((Customer!AG19+Customer!AG20)*(1+AD28)^AD27)/$B$7</f>
        <v>0.62279285511148574</v>
      </c>
      <c r="AE54" s="229">
        <f>-((Customer!AH19+Customer!AH20)*(1+AE28)^AE27)/$B$7</f>
        <v>0.62341564796659688</v>
      </c>
      <c r="AF54" s="229">
        <f>-((Customer!AI19+Customer!AI20)*(1+AF28)^AF27)/$B$7</f>
        <v>0.62403906361456352</v>
      </c>
      <c r="AG54" s="229">
        <f>-((Customer!AJ19+Customer!AJ20)*(1+AG28)^AG27)/$B$7</f>
        <v>0.62466310267817793</v>
      </c>
      <c r="AH54" s="229">
        <f>-((Customer!AK19+Customer!AK20)*(1+AH28)^AH27)/$B$7</f>
        <v>0.6252877657808561</v>
      </c>
      <c r="AI54" s="229">
        <f>-((Customer!AL19+Customer!AL20)*(1+AI28)^AI27)/$B$7</f>
        <v>0.62591305354663673</v>
      </c>
      <c r="AJ54" s="229">
        <f>-((Customer!AM19+Customer!AM20)*(1+AJ28)^AJ27)/$B$7</f>
        <v>0.62653896660018338</v>
      </c>
      <c r="AK54" s="229">
        <f>-((Customer!AN19+Customer!AN20)*(1+AK28)^AK27)/$B$7</f>
        <v>0.62716550556678352</v>
      </c>
      <c r="AL54" s="229">
        <f>-((Customer!AO19+Customer!AO20)*(1+AL28)^AL27)/$B$7</f>
        <v>0.62779267107235015</v>
      </c>
      <c r="AM54" s="229">
        <f>-((Customer!AP19+Customer!AP20)*(1+AM28)^AM27)/$B$7</f>
        <v>0.62842046374342242</v>
      </c>
      <c r="AN54" s="229">
        <f>-((Customer!AQ19+Customer!AQ20)*(1+AN28)^AN27)/$B$7</f>
        <v>0.62904888420716565</v>
      </c>
      <c r="AO54" s="229">
        <f>-((Customer!AR19+Customer!AR20)*(1+AO28)^AO27)/$B$7</f>
        <v>0.62967793309137288</v>
      </c>
      <c r="AP54" s="229">
        <f>-((Customer!AS19+Customer!AS20)*(1+AP28)^AP27)/$B$7</f>
        <v>0.6303076110244642</v>
      </c>
      <c r="AQ54" s="229">
        <f>-((Customer!AT19+Customer!AT20)*(1+AQ28)^AQ27)/$B$7</f>
        <v>0.63093791863548854</v>
      </c>
      <c r="AR54" s="229">
        <f>-((Customer!AU19+Customer!AU20)*(1+AR28)^AR27)/$B$7</f>
        <v>0.63156885655412387</v>
      </c>
      <c r="AS54" s="229">
        <f>-((Customer!AV19+Customer!AV20)*(1+AS28)^AS27)/$B$7</f>
        <v>0.632200425410678</v>
      </c>
      <c r="AT54" s="229">
        <f>-((Customer!AW19+Customer!AW20)*(1+AT28)^AT27)/$B$7</f>
        <v>0.63283262583608868</v>
      </c>
      <c r="AU54" s="229">
        <f>-((Customer!AX19+Customer!AX20)*(1+AU28)^AU27)/$B$7</f>
        <v>0.63346545846192448</v>
      </c>
      <c r="AV54" s="229">
        <f>-((Customer!AY19+Customer!AY20)*(1+AV28)^AV27)/$B$7</f>
        <v>0.63409892392038647</v>
      </c>
      <c r="AW54" s="229">
        <f>-((Customer!AZ19+Customer!AZ20)*(1+AW28)^AW27)/$B$7</f>
        <v>0.63473302284430666</v>
      </c>
      <c r="AX54" s="229">
        <f>-((Customer!BA19+Customer!BA20)*(1+AX28)^AX27)/$B$7</f>
        <v>0.63536775586715089</v>
      </c>
      <c r="AY54" s="229">
        <f>-((Customer!BB19+Customer!BB20)*(1+AY28)^AY27)/$B$7</f>
        <v>0.63600312362301803</v>
      </c>
      <c r="AZ54" s="229">
        <f>-((Customer!BC19+Customer!BC20)*(1+AZ28)^AZ27)/$B$7</f>
        <v>0.63663912674664092</v>
      </c>
      <c r="BA54" s="229">
        <f>-((Customer!BD19+Customer!BD20)*(1+BA28)^BA27)/$B$7</f>
        <v>0.63727576587338741</v>
      </c>
      <c r="BB54" s="229">
        <f>-((Customer!BE19+Customer!BE20)*(1+BB28)^BB27)/$B$7</f>
        <v>0.63791304163926077</v>
      </c>
      <c r="BC54" s="229">
        <f>-((Customer!BF19+Customer!BF20)*(1+BC28)^BC27)/$B$7</f>
        <v>0.63855095468089984</v>
      </c>
      <c r="BD54" s="229">
        <f>-((Customer!BG19+Customer!BG20)*(1+BD28)^BD27)/$B$7</f>
        <v>0.63918950563558063</v>
      </c>
      <c r="BE54" s="229">
        <f>-((Customer!BH19+Customer!BH20)*(1+BE28)^BE27)/$B$7</f>
        <v>0.63982869514121632</v>
      </c>
      <c r="BF54" s="229">
        <f>-((Customer!BI19+Customer!BI20)*(1+BF28)^BF27)/$B$7</f>
        <v>0.64046852383635744</v>
      </c>
      <c r="BG54" s="229">
        <f>-((Customer!BJ19+Customer!BJ20)*(1+BG28)^BG27)/$B$7</f>
        <v>0.6411089923601937</v>
      </c>
      <c r="BH54" s="229">
        <f>-((Customer!BK19+Customer!BK20)*(1+BH28)^BH27)/$B$7</f>
        <v>0.64175010135255384</v>
      </c>
      <c r="BI54" s="229">
        <f>-((Customer!BL19+Customer!BL20)*(1+BI28)^BI27)/$B$7</f>
        <v>0.64239185145390632</v>
      </c>
      <c r="BJ54" s="229">
        <f>-((Customer!BM19+Customer!BM20)*(1+BJ28)^BJ27)/$B$7</f>
        <v>0.64303424330536019</v>
      </c>
      <c r="BK54" s="229">
        <f>-((Customer!BN19+Customer!BN20)*(1+BK28)^BK27)/$B$7</f>
        <v>0.64367727754866533</v>
      </c>
      <c r="BL54" s="229">
        <f>-((Customer!BO19+Customer!BO20)*(1+BL28)^BL27)/$B$7</f>
        <v>0.64432095482621388</v>
      </c>
      <c r="BM54" s="229">
        <f>-((Customer!BP19+Customer!BP20)*(1+BM28)^BM27)/$B$7</f>
        <v>0.64496527578104001</v>
      </c>
      <c r="BN54" s="229">
        <f>-((Customer!BQ19+Customer!BQ20)*(1+BN28)^BN27)/$B$7</f>
        <v>0.64561024105682097</v>
      </c>
      <c r="BO54" s="229">
        <f>-((Customer!BR19+Customer!BR20)*(1+BO28)^BO27)/$B$7</f>
        <v>0.64625585129787755</v>
      </c>
      <c r="BP54" s="229">
        <f>-((Customer!BS19+Customer!BS20)*(1+BP28)^BP27)/$B$7</f>
        <v>0.6469021071491754</v>
      </c>
      <c r="BQ54" s="229">
        <f>-((Customer!BT19+Customer!BT20)*(1+BQ28)^BQ27)/$B$7</f>
        <v>0.64754900925632453</v>
      </c>
      <c r="BR54" s="229">
        <f>-((Customer!BU19+Customer!BU20)*(1+BR28)^BR27)/$B$7</f>
        <v>0.64819655826558087</v>
      </c>
      <c r="BS54" s="229">
        <f>-((Customer!BV19+Customer!BV20)*(1+BS28)^BS27)/$B$7</f>
        <v>0.64884475482384618</v>
      </c>
      <c r="BT54" s="229">
        <f>-((Customer!BW19+Customer!BW20)*(1+BT28)^BT27)/$B$7</f>
        <v>0.64949359957866992</v>
      </c>
      <c r="BU54" s="229">
        <f>-((Customer!BX19+Customer!BX20)*(1+BU28)^BU27)/$B$7</f>
        <v>0.6501430931782487</v>
      </c>
      <c r="BV54" s="229">
        <f>-((Customer!BY19+Customer!BY20)*(1+BV28)^BV27)/$B$7</f>
        <v>0.65079323627142682</v>
      </c>
      <c r="BW54" s="229">
        <f>-((Customer!BZ19+Customer!BZ20)*(1+BW28)^BW27)/$B$7</f>
        <v>0.6514440295076982</v>
      </c>
      <c r="BX54" s="229">
        <f>-((Customer!CA19+Customer!CA20)*(1+BX28)^BX27)/$B$7</f>
        <v>0.65209547353720565</v>
      </c>
      <c r="BY54" s="229">
        <f>-((Customer!CB19+Customer!CB20)*(1+BY28)^BY27)/$B$7</f>
        <v>0.65274756901074282</v>
      </c>
      <c r="BZ54" s="229">
        <f>-((Customer!CC19+Customer!CC20)*(1+BZ28)^BZ27)/$B$7</f>
        <v>0.65340031657975362</v>
      </c>
      <c r="CA54" s="229">
        <f>-((Customer!CD19+Customer!CD20)*(1+CA28)^CA27)/$B$7</f>
        <v>0.65405371689633318</v>
      </c>
      <c r="CB54" s="229">
        <f>-((Customer!CE19+Customer!CE20)*(1+CB28)^CB27)/$B$7</f>
        <v>0.65470777061322949</v>
      </c>
      <c r="CC54" s="229">
        <f>-((Customer!CF19+Customer!CF20)*(1+CC28)^CC27)/$B$7</f>
        <v>0.65536247838384254</v>
      </c>
      <c r="CD54" s="229">
        <f>-((Customer!CG19+Customer!CG20)*(1+CD28)^CD27)/$B$7</f>
        <v>0.65601784086222625</v>
      </c>
      <c r="CE54" s="229">
        <f>-((Customer!CH19+Customer!CH20)*(1+CE28)^CE27)/$B$7</f>
        <v>0.65667385870308848</v>
      </c>
      <c r="CF54" s="229">
        <f>-((Customer!CI19+Customer!CI20)*(1+CF28)^CF27)/$B$7</f>
        <v>0.6573305325617913</v>
      </c>
      <c r="CG54" s="229">
        <f>-((Customer!CJ19+Customer!CJ20)*(1+CG28)^CG27)/$B$7</f>
        <v>0.65798786309435309</v>
      </c>
      <c r="CH54" s="229">
        <f>-((Customer!CK19+Customer!CK20)*(1+CH28)^CH27)/$B$7</f>
        <v>0.65864585095744743</v>
      </c>
      <c r="CI54" s="229">
        <f>-((Customer!CL19+Customer!CL20)*(1+CI28)^CI27)/$B$7</f>
        <v>0.65930449680840464</v>
      </c>
      <c r="CJ54" s="229">
        <f>-((Customer!CM19+Customer!CM20)*(1+CJ28)^CJ27)/$B$7</f>
        <v>0.65996380130521282</v>
      </c>
      <c r="CK54" s="229">
        <f>-((Customer!CN19+Customer!CN20)*(1+CK28)^CK27)/$B$7</f>
        <v>0.66062376510651821</v>
      </c>
      <c r="CL54" s="229">
        <f>-((Customer!CO19+Customer!CO20)*(1+CL28)^CL27)/$B$7</f>
        <v>0.66128438887162466</v>
      </c>
      <c r="CM54" s="229">
        <f>-((Customer!CP19+Customer!CP20)*(1+CM28)^CM27)/$B$7</f>
        <v>0.66194567326049625</v>
      </c>
      <c r="CN54" s="229">
        <f>-((Customer!CQ19+Customer!CQ20)*(1+CN28)^CN27)/$B$7</f>
        <v>0.66260761893375664</v>
      </c>
      <c r="CO54" s="229">
        <f>-((Customer!CR19+Customer!CR20)*(1+CO28)^CO27)/$B$7</f>
        <v>0.6632702265526903</v>
      </c>
      <c r="CP54" s="229">
        <f>-((Customer!CS19+Customer!CS20)*(1+CP28)^CP27)/$B$7</f>
        <v>0.66393349677924296</v>
      </c>
      <c r="CQ54" s="229">
        <f>-((Customer!CT19+Customer!CT20)*(1+CQ28)^CQ27)/$B$7</f>
        <v>0.66459743027602192</v>
      </c>
      <c r="CR54" s="229">
        <f>-((Customer!CU19+Customer!CU20)*(1+CR28)^CR27)/$B$7</f>
        <v>0.66526202770629794</v>
      </c>
      <c r="CS54" s="229">
        <f>-((Customer!CV19+Customer!CV20)*(1+CS28)^CS27)/$B$7</f>
        <v>0.66592728973400417</v>
      </c>
      <c r="CT54" s="229">
        <f>-((Customer!CW19+Customer!CW20)*(1+CT28)^CT27)/$B$7</f>
        <v>0.66659321702373808</v>
      </c>
      <c r="CU54" s="229">
        <f>-((Customer!CX19+Customer!CX20)*(1+CU28)^CU27)/$B$7</f>
        <v>0.66725981024076153</v>
      </c>
      <c r="CV54" s="229">
        <f>-((Customer!CY19+Customer!CY20)*(1+CV28)^CV27)/$B$7</f>
        <v>0.66792707005100227</v>
      </c>
      <c r="CW54" s="229">
        <f>-((Customer!CZ19+Customer!CZ20)*(1+CW28)^CW27)/$B$7</f>
        <v>0.6685949971210533</v>
      </c>
      <c r="CX54" s="229">
        <f>-((Customer!DA19+Customer!DA20)*(1+CX28)^CX27)/$B$7</f>
        <v>0.66926359211817432</v>
      </c>
      <c r="CY54" s="229">
        <f>-((Customer!DB19+Customer!DB20)*(1+CY28)^CY27)/$B$7</f>
        <v>0.66993285571029215</v>
      </c>
      <c r="CZ54" s="229">
        <f>-((Customer!DC19+Customer!DC20)*(1+CZ28)^CZ27)/$B$7</f>
        <v>0.67060278856600242</v>
      </c>
      <c r="DA54" s="229">
        <f>-((Customer!DD19+Customer!DD20)*(1+DA28)^DA27)/$B$7</f>
        <v>0.67127339135456843</v>
      </c>
      <c r="DB54" s="229">
        <f>-((Customer!DE19+Customer!DE20)*(1+DB28)^DB27)/$B$7</f>
        <v>0.67194466474592296</v>
      </c>
      <c r="DC54" s="229">
        <f>-((Customer!DF19+Customer!DF20)*(1+DC28)^DC27)/$B$7</f>
        <v>0.6726166094106687</v>
      </c>
      <c r="DD54" s="229">
        <f>-((Customer!DG19+Customer!DG20)*(1+DD28)^DD27)/$B$7</f>
        <v>0.67328922602007923</v>
      </c>
      <c r="DE54" s="229">
        <f>-((Customer!DH19+Customer!DH20)*(1+DE28)^DE27)/$B$7</f>
        <v>0.6739625152460994</v>
      </c>
      <c r="DF54" s="229">
        <f>-((Customer!DI19+Customer!DI20)*(1+DF28)^DF27)/$B$7</f>
        <v>0.6746364777613455</v>
      </c>
      <c r="DG54" s="229">
        <f>-((Customer!DJ19+Customer!DJ20)*(1+DG28)^DG27)/$B$7</f>
        <v>0.6753111142391065</v>
      </c>
      <c r="DH54" s="229">
        <f>-((Customer!DK19+Customer!DK20)*(1+DH28)^DH27)/$B$7</f>
        <v>0</v>
      </c>
      <c r="DI54" s="229">
        <f>-((Customer!DL19+Customer!DL20)*(1+DI28)^DI27)/$B$7</f>
        <v>0</v>
      </c>
      <c r="DJ54" s="229">
        <f>-((Customer!DM19+Customer!DM20)*(1+DJ28)^DJ27)/$B$7</f>
        <v>0</v>
      </c>
      <c r="DK54" s="229">
        <f>-((Customer!DN19+Customer!DN20)*(1+DK28)^DK27)/$B$7</f>
        <v>0</v>
      </c>
      <c r="DL54" s="229">
        <f>-((Customer!DO19+Customer!DO20)*(1+DL28)^DL27)/$B$7</f>
        <v>0</v>
      </c>
      <c r="DM54" s="229">
        <f>-((Customer!DP19+Customer!DP20)*(1+DM28)^DM27)/$B$7</f>
        <v>0</v>
      </c>
      <c r="DN54" s="229">
        <f>-((Customer!DQ19+Customer!DQ20)*(1+DN28)^DN27)/$B$7</f>
        <v>0</v>
      </c>
      <c r="DO54" s="229">
        <f>-((Customer!DR19+Customer!DR20)*(1+DO28)^DO27)/$B$7</f>
        <v>0</v>
      </c>
      <c r="DP54" s="229">
        <f>-((Customer!DS19+Customer!DS20)*(1+DP28)^DP27)/$B$7</f>
        <v>0</v>
      </c>
      <c r="DQ54" s="230">
        <f>-((Customer!DT19+Customer!DT20)*(1+DQ28)^DQ27)/$B$7</f>
        <v>0</v>
      </c>
    </row>
    <row r="55" spans="1:121" s="3" customFormat="1" x14ac:dyDescent="0.2">
      <c r="A55" s="203" t="str">
        <f>"Price per " &amp;$B$6&amp; " for Equipment Amortisation"</f>
        <v>Price per Other for Equipment Amortisation</v>
      </c>
      <c r="B55" s="228">
        <f>-1*IF(B$46&lt;='Inputs and Model Assumptions'!$D$5,(Customer!$C$18+Customer!$C$19)/($B$7*'Inputs and Model Assumptions'!$D$5),0)</f>
        <v>0.39090904727272519</v>
      </c>
      <c r="C55" s="229">
        <f>-1*IF(C$46&lt;='Inputs and Model Assumptions'!$D$5,(Customer!$C$18+Customer!$C$19)/($B$7*'Inputs and Model Assumptions'!$D$5),0)</f>
        <v>0.39090904727272519</v>
      </c>
      <c r="D55" s="229">
        <f>-1*IF(D$46&lt;='Inputs and Model Assumptions'!$D$5,(Customer!$C$18+Customer!$C$19)/($B$7*'Inputs and Model Assumptions'!$D$5),0)</f>
        <v>0.39090904727272519</v>
      </c>
      <c r="E55" s="229">
        <f>-1*IF(E$46&lt;='Inputs and Model Assumptions'!$D$5,(Customer!$C$18+Customer!$C$19)/($B$7*'Inputs and Model Assumptions'!$D$5),0)</f>
        <v>0.39090904727272519</v>
      </c>
      <c r="F55" s="229">
        <f>-1*IF(F$46&lt;='Inputs and Model Assumptions'!$D$5,(Customer!$C$18+Customer!$C$19)/($B$7*'Inputs and Model Assumptions'!$D$5),0)</f>
        <v>0.39090904727272519</v>
      </c>
      <c r="G55" s="229">
        <f>-1*IF(G$46&lt;='Inputs and Model Assumptions'!$D$5,(Customer!$C$18+Customer!$C$19)/($B$7*'Inputs and Model Assumptions'!$D$5),0)</f>
        <v>0.39090904727272519</v>
      </c>
      <c r="H55" s="229">
        <f>-1*IF(H$46&lt;='Inputs and Model Assumptions'!$D$5,(Customer!$C$18+Customer!$C$19)/($B$7*'Inputs and Model Assumptions'!$D$5),0)</f>
        <v>0.39090904727272519</v>
      </c>
      <c r="I55" s="229">
        <f>-1*IF(I$46&lt;='Inputs and Model Assumptions'!$D$5,(Customer!$C$18+Customer!$C$19)/($B$7*'Inputs and Model Assumptions'!$D$5),0)</f>
        <v>0.39090904727272519</v>
      </c>
      <c r="J55" s="229">
        <f>-1*IF(J$46&lt;='Inputs and Model Assumptions'!$D$5,(Customer!$C$18+Customer!$C$19)/($B$7*'Inputs and Model Assumptions'!$D$5),0)</f>
        <v>0.39090904727272519</v>
      </c>
      <c r="K55" s="229">
        <f>-1*IF(K$46&lt;='Inputs and Model Assumptions'!$D$5,(Customer!$C$18+Customer!$C$19)/($B$7*'Inputs and Model Assumptions'!$D$5),0)</f>
        <v>0.39090904727272519</v>
      </c>
      <c r="L55" s="229">
        <f>-1*IF(L$46&lt;='Inputs and Model Assumptions'!$D$5,(Customer!$C$18+Customer!$C$19)/($B$7*'Inputs and Model Assumptions'!$D$5),0)</f>
        <v>0.39090904727272519</v>
      </c>
      <c r="M55" s="229">
        <f>-1*IF(M$46&lt;='Inputs and Model Assumptions'!$D$5,(Customer!$C$18+Customer!$C$19)/($B$7*'Inputs and Model Assumptions'!$D$5),0)</f>
        <v>0.39090904727272519</v>
      </c>
      <c r="N55" s="229">
        <f>-1*IF(N$46&lt;='Inputs and Model Assumptions'!$D$5,(Customer!$C$18+Customer!$C$19)/($B$7*'Inputs and Model Assumptions'!$D$5),0)</f>
        <v>0.39090904727272519</v>
      </c>
      <c r="O55" s="229">
        <f>-1*IF(O$46&lt;='Inputs and Model Assumptions'!$D$5,(Customer!$C$18+Customer!$C$19)/($B$7*'Inputs and Model Assumptions'!$D$5),0)</f>
        <v>0.39090904727272519</v>
      </c>
      <c r="P55" s="229">
        <f>-1*IF(P$46&lt;='Inputs and Model Assumptions'!$D$5,(Customer!$C$18+Customer!$C$19)/($B$7*'Inputs and Model Assumptions'!$D$5),0)</f>
        <v>0.39090904727272519</v>
      </c>
      <c r="Q55" s="229">
        <f>-1*IF(Q$46&lt;='Inputs and Model Assumptions'!$D$5,(Customer!$C$18+Customer!$C$19)/($B$7*'Inputs and Model Assumptions'!$D$5),0)</f>
        <v>0.39090904727272519</v>
      </c>
      <c r="R55" s="229">
        <f>-1*IF(R$46&lt;='Inputs and Model Assumptions'!$D$5,(Customer!$C$18+Customer!$C$19)/($B$7*'Inputs and Model Assumptions'!$D$5),0)</f>
        <v>0.39090904727272519</v>
      </c>
      <c r="S55" s="229">
        <f>-1*IF(S$46&lt;='Inputs and Model Assumptions'!$D$5,(Customer!$C$18+Customer!$C$19)/($B$7*'Inputs and Model Assumptions'!$D$5),0)</f>
        <v>0.39090904727272519</v>
      </c>
      <c r="T55" s="229">
        <f>-1*IF(T$46&lt;='Inputs and Model Assumptions'!$D$5,(Customer!$C$18+Customer!$C$19)/($B$7*'Inputs and Model Assumptions'!$D$5),0)</f>
        <v>0.39090904727272519</v>
      </c>
      <c r="U55" s="229">
        <f>-1*IF(U$46&lt;='Inputs and Model Assumptions'!$D$5,(Customer!$C$18+Customer!$C$19)/($B$7*'Inputs and Model Assumptions'!$D$5),0)</f>
        <v>0.39090904727272519</v>
      </c>
      <c r="V55" s="229">
        <f>-1*IF(V$46&lt;='Inputs and Model Assumptions'!$D$5,(Customer!$C$18+Customer!$C$19)/($B$7*'Inputs and Model Assumptions'!$D$5),0)</f>
        <v>0.39090904727272519</v>
      </c>
      <c r="W55" s="229">
        <f>-1*IF(W$46&lt;='Inputs and Model Assumptions'!$D$5,(Customer!$C$18+Customer!$C$19)/($B$7*'Inputs and Model Assumptions'!$D$5),0)</f>
        <v>0.39090904727272519</v>
      </c>
      <c r="X55" s="229">
        <f>-1*IF(X$46&lt;='Inputs and Model Assumptions'!$D$5,(Customer!$C$18+Customer!$C$19)/($B$7*'Inputs and Model Assumptions'!$D$5),0)</f>
        <v>0.39090904727272519</v>
      </c>
      <c r="Y55" s="229">
        <f>-1*IF(Y$46&lt;='Inputs and Model Assumptions'!$D$5,(Customer!$C$18+Customer!$C$19)/($B$7*'Inputs and Model Assumptions'!$D$5),0)</f>
        <v>0.39090904727272519</v>
      </c>
      <c r="Z55" s="229">
        <f>-1*IF(Z$46&lt;='Inputs and Model Assumptions'!$D$5,(Customer!$C$18+Customer!$C$19)/($B$7*'Inputs and Model Assumptions'!$D$5),0)</f>
        <v>0.39090904727272519</v>
      </c>
      <c r="AA55" s="229">
        <f>-1*IF(AA$46&lt;='Inputs and Model Assumptions'!$D$5,(Customer!$C$18+Customer!$C$19)/($B$7*'Inputs and Model Assumptions'!$D$5),0)</f>
        <v>0.39090904727272519</v>
      </c>
      <c r="AB55" s="229">
        <f>-1*IF(AB$46&lt;='Inputs and Model Assumptions'!$D$5,(Customer!$C$18+Customer!$C$19)/($B$7*'Inputs and Model Assumptions'!$D$5),0)</f>
        <v>0.39090904727272519</v>
      </c>
      <c r="AC55" s="229">
        <f>-1*IF(AC$46&lt;='Inputs and Model Assumptions'!$D$5,(Customer!$C$18+Customer!$C$19)/($B$7*'Inputs and Model Assumptions'!$D$5),0)</f>
        <v>0.39090904727272519</v>
      </c>
      <c r="AD55" s="229">
        <f>-1*IF(AD$46&lt;='Inputs and Model Assumptions'!$D$5,(Customer!$C$18+Customer!$C$19)/($B$7*'Inputs and Model Assumptions'!$D$5),0)</f>
        <v>0.39090904727272519</v>
      </c>
      <c r="AE55" s="229">
        <f>-1*IF(AE$46&lt;='Inputs and Model Assumptions'!$D$5,(Customer!$C$18+Customer!$C$19)/($B$7*'Inputs and Model Assumptions'!$D$5),0)</f>
        <v>0.39090904727272519</v>
      </c>
      <c r="AF55" s="229">
        <f>-1*IF(AF$46&lt;='Inputs and Model Assumptions'!$D$5,(Customer!$C$18+Customer!$C$19)/($B$7*'Inputs and Model Assumptions'!$D$5),0)</f>
        <v>0.39090904727272519</v>
      </c>
      <c r="AG55" s="229">
        <f>-1*IF(AG$46&lt;='Inputs and Model Assumptions'!$D$5,(Customer!$C$18+Customer!$C$19)/($B$7*'Inputs and Model Assumptions'!$D$5),0)</f>
        <v>0.39090904727272519</v>
      </c>
      <c r="AH55" s="229">
        <f>-1*IF(AH$46&lt;='Inputs and Model Assumptions'!$D$5,(Customer!$C$18+Customer!$C$19)/($B$7*'Inputs and Model Assumptions'!$D$5),0)</f>
        <v>0.39090904727272519</v>
      </c>
      <c r="AI55" s="229">
        <f>-1*IF(AI$46&lt;='Inputs and Model Assumptions'!$D$5,(Customer!$C$18+Customer!$C$19)/($B$7*'Inputs and Model Assumptions'!$D$5),0)</f>
        <v>0.39090904727272519</v>
      </c>
      <c r="AJ55" s="229">
        <f>-1*IF(AJ$46&lt;='Inputs and Model Assumptions'!$D$5,(Customer!$C$18+Customer!$C$19)/($B$7*'Inputs and Model Assumptions'!$D$5),0)</f>
        <v>0.39090904727272519</v>
      </c>
      <c r="AK55" s="229">
        <f>-1*IF(AK$46&lt;='Inputs and Model Assumptions'!$D$5,(Customer!$C$18+Customer!$C$19)/($B$7*'Inputs and Model Assumptions'!$D$5),0)</f>
        <v>0.39090904727272519</v>
      </c>
      <c r="AL55" s="229">
        <f>-1*IF(AL$46&lt;='Inputs and Model Assumptions'!$D$5,(Customer!$C$18+Customer!$C$19)/($B$7*'Inputs and Model Assumptions'!$D$5),0)</f>
        <v>0.39090904727272519</v>
      </c>
      <c r="AM55" s="229">
        <f>-1*IF(AM$46&lt;='Inputs and Model Assumptions'!$D$5,(Customer!$C$18+Customer!$C$19)/($B$7*'Inputs and Model Assumptions'!$D$5),0)</f>
        <v>0.39090904727272519</v>
      </c>
      <c r="AN55" s="229">
        <f>-1*IF(AN$46&lt;='Inputs and Model Assumptions'!$D$5,(Customer!$C$18+Customer!$C$19)/($B$7*'Inputs and Model Assumptions'!$D$5),0)</f>
        <v>0.39090904727272519</v>
      </c>
      <c r="AO55" s="229">
        <f>-1*IF(AO$46&lt;='Inputs and Model Assumptions'!$D$5,(Customer!$C$18+Customer!$C$19)/($B$7*'Inputs and Model Assumptions'!$D$5),0)</f>
        <v>0.39090904727272519</v>
      </c>
      <c r="AP55" s="229">
        <f>-1*IF(AP$46&lt;='Inputs and Model Assumptions'!$D$5,(Customer!$C$18+Customer!$C$19)/($B$7*'Inputs and Model Assumptions'!$D$5),0)</f>
        <v>0.39090904727272519</v>
      </c>
      <c r="AQ55" s="229">
        <f>-1*IF(AQ$46&lt;='Inputs and Model Assumptions'!$D$5,(Customer!$C$18+Customer!$C$19)/($B$7*'Inputs and Model Assumptions'!$D$5),0)</f>
        <v>0.39090904727272519</v>
      </c>
      <c r="AR55" s="229">
        <f>-1*IF(AR$46&lt;='Inputs and Model Assumptions'!$D$5,(Customer!$C$18+Customer!$C$19)/($B$7*'Inputs and Model Assumptions'!$D$5),0)</f>
        <v>0.39090904727272519</v>
      </c>
      <c r="AS55" s="229">
        <f>-1*IF(AS$46&lt;='Inputs and Model Assumptions'!$D$5,(Customer!$C$18+Customer!$C$19)/($B$7*'Inputs and Model Assumptions'!$D$5),0)</f>
        <v>0.39090904727272519</v>
      </c>
      <c r="AT55" s="229">
        <f>-1*IF(AT$46&lt;='Inputs and Model Assumptions'!$D$5,(Customer!$C$18+Customer!$C$19)/($B$7*'Inputs and Model Assumptions'!$D$5),0)</f>
        <v>0.39090904727272519</v>
      </c>
      <c r="AU55" s="229">
        <f>-1*IF(AU$46&lt;='Inputs and Model Assumptions'!$D$5,(Customer!$C$18+Customer!$C$19)/($B$7*'Inputs and Model Assumptions'!$D$5),0)</f>
        <v>0.39090904727272519</v>
      </c>
      <c r="AV55" s="229">
        <f>-1*IF(AV$46&lt;='Inputs and Model Assumptions'!$D$5,(Customer!$C$18+Customer!$C$19)/($B$7*'Inputs and Model Assumptions'!$D$5),0)</f>
        <v>0.39090904727272519</v>
      </c>
      <c r="AW55" s="229">
        <f>-1*IF(AW$46&lt;='Inputs and Model Assumptions'!$D$5,(Customer!$C$18+Customer!$C$19)/($B$7*'Inputs and Model Assumptions'!$D$5),0)</f>
        <v>0.39090904727272519</v>
      </c>
      <c r="AX55" s="229">
        <f>-1*IF(AX$46&lt;='Inputs and Model Assumptions'!$D$5,(Customer!$C$18+Customer!$C$19)/($B$7*'Inputs and Model Assumptions'!$D$5),0)</f>
        <v>0.39090904727272519</v>
      </c>
      <c r="AY55" s="229">
        <f>-1*IF(AY$46&lt;='Inputs and Model Assumptions'!$D$5,(Customer!$C$18+Customer!$C$19)/($B$7*'Inputs and Model Assumptions'!$D$5),0)</f>
        <v>0.39090904727272519</v>
      </c>
      <c r="AZ55" s="229">
        <f>-1*IF(AZ$46&lt;='Inputs and Model Assumptions'!$D$5,(Customer!$C$18+Customer!$C$19)/($B$7*'Inputs and Model Assumptions'!$D$5),0)</f>
        <v>0.39090904727272519</v>
      </c>
      <c r="BA55" s="229">
        <f>-1*IF(BA$46&lt;='Inputs and Model Assumptions'!$D$5,(Customer!$C$18+Customer!$C$19)/($B$7*'Inputs and Model Assumptions'!$D$5),0)</f>
        <v>0.39090904727272519</v>
      </c>
      <c r="BB55" s="229">
        <f>-1*IF(BB$46&lt;='Inputs and Model Assumptions'!$D$5,(Customer!$C$18+Customer!$C$19)/($B$7*'Inputs and Model Assumptions'!$D$5),0)</f>
        <v>0.39090904727272519</v>
      </c>
      <c r="BC55" s="229">
        <f>-1*IF(BC$46&lt;='Inputs and Model Assumptions'!$D$5,(Customer!$C$18+Customer!$C$19)/($B$7*'Inputs and Model Assumptions'!$D$5),0)</f>
        <v>0.39090904727272519</v>
      </c>
      <c r="BD55" s="229">
        <f>-1*IF(BD$46&lt;='Inputs and Model Assumptions'!$D$5,(Customer!$C$18+Customer!$C$19)/($B$7*'Inputs and Model Assumptions'!$D$5),0)</f>
        <v>0.39090904727272519</v>
      </c>
      <c r="BE55" s="229">
        <f>-1*IF(BE$46&lt;='Inputs and Model Assumptions'!$D$5,(Customer!$C$18+Customer!$C$19)/($B$7*'Inputs and Model Assumptions'!$D$5),0)</f>
        <v>0.39090904727272519</v>
      </c>
      <c r="BF55" s="229">
        <f>-1*IF(BF$46&lt;='Inputs and Model Assumptions'!$D$5,(Customer!$C$18+Customer!$C$19)/($B$7*'Inputs and Model Assumptions'!$D$5),0)</f>
        <v>0.39090904727272519</v>
      </c>
      <c r="BG55" s="229">
        <f>-1*IF(BG$46&lt;='Inputs and Model Assumptions'!$D$5,(Customer!$C$18+Customer!$C$19)/($B$7*'Inputs and Model Assumptions'!$D$5),0)</f>
        <v>0.39090904727272519</v>
      </c>
      <c r="BH55" s="229">
        <f>-1*IF(BH$46&lt;='Inputs and Model Assumptions'!$D$5,(Customer!$C$18+Customer!$C$19)/($B$7*'Inputs and Model Assumptions'!$D$5),0)</f>
        <v>0.39090904727272519</v>
      </c>
      <c r="BI55" s="229">
        <f>-1*IF(BI$46&lt;='Inputs and Model Assumptions'!$D$5,(Customer!$C$18+Customer!$C$19)/($B$7*'Inputs and Model Assumptions'!$D$5),0)</f>
        <v>0.39090904727272519</v>
      </c>
      <c r="BJ55" s="229">
        <f>-1*IF(BJ$46&lt;='Inputs and Model Assumptions'!$D$5,(Customer!$C$18+Customer!$C$19)/($B$7*'Inputs and Model Assumptions'!$D$5),0)</f>
        <v>0.39090904727272519</v>
      </c>
      <c r="BK55" s="229">
        <f>-1*IF(BK$46&lt;='Inputs and Model Assumptions'!$D$5,(Customer!$C$18+Customer!$C$19)/($B$7*'Inputs and Model Assumptions'!$D$5),0)</f>
        <v>0.39090904727272519</v>
      </c>
      <c r="BL55" s="229">
        <f>-1*IF(BL$46&lt;='Inputs and Model Assumptions'!$D$5,(Customer!$C$18+Customer!$C$19)/($B$7*'Inputs and Model Assumptions'!$D$5),0)</f>
        <v>0.39090904727272519</v>
      </c>
      <c r="BM55" s="229">
        <f>-1*IF(BM$46&lt;='Inputs and Model Assumptions'!$D$5,(Customer!$C$18+Customer!$C$19)/($B$7*'Inputs and Model Assumptions'!$D$5),0)</f>
        <v>0.39090904727272519</v>
      </c>
      <c r="BN55" s="229">
        <f>-1*IF(BN$46&lt;='Inputs and Model Assumptions'!$D$5,(Customer!$C$18+Customer!$C$19)/($B$7*'Inputs and Model Assumptions'!$D$5),0)</f>
        <v>0.39090904727272519</v>
      </c>
      <c r="BO55" s="229">
        <f>-1*IF(BO$46&lt;='Inputs and Model Assumptions'!$D$5,(Customer!$C$18+Customer!$C$19)/($B$7*'Inputs and Model Assumptions'!$D$5),0)</f>
        <v>0.39090904727272519</v>
      </c>
      <c r="BP55" s="229">
        <f>-1*IF(BP$46&lt;='Inputs and Model Assumptions'!$D$5,(Customer!$C$18+Customer!$C$19)/($B$7*'Inputs and Model Assumptions'!$D$5),0)</f>
        <v>0.39090904727272519</v>
      </c>
      <c r="BQ55" s="229">
        <f>-1*IF(BQ$46&lt;='Inputs and Model Assumptions'!$D$5,(Customer!$C$18+Customer!$C$19)/($B$7*'Inputs and Model Assumptions'!$D$5),0)</f>
        <v>0.39090904727272519</v>
      </c>
      <c r="BR55" s="229">
        <f>-1*IF(BR$46&lt;='Inputs and Model Assumptions'!$D$5,(Customer!$C$18+Customer!$C$19)/($B$7*'Inputs and Model Assumptions'!$D$5),0)</f>
        <v>0.39090904727272519</v>
      </c>
      <c r="BS55" s="229">
        <f>-1*IF(BS$46&lt;='Inputs and Model Assumptions'!$D$5,(Customer!$C$18+Customer!$C$19)/($B$7*'Inputs and Model Assumptions'!$D$5),0)</f>
        <v>0.39090904727272519</v>
      </c>
      <c r="BT55" s="229">
        <f>-1*IF(BT$46&lt;='Inputs and Model Assumptions'!$D$5,(Customer!$C$18+Customer!$C$19)/($B$7*'Inputs and Model Assumptions'!$D$5),0)</f>
        <v>0.39090904727272519</v>
      </c>
      <c r="BU55" s="229">
        <f>-1*IF(BU$46&lt;='Inputs and Model Assumptions'!$D$5,(Customer!$C$18+Customer!$C$19)/($B$7*'Inputs and Model Assumptions'!$D$5),0)</f>
        <v>0.39090904727272519</v>
      </c>
      <c r="BV55" s="229">
        <f>-1*IF(BV$46&lt;='Inputs and Model Assumptions'!$D$5,(Customer!$C$18+Customer!$C$19)/($B$7*'Inputs and Model Assumptions'!$D$5),0)</f>
        <v>0.39090904727272519</v>
      </c>
      <c r="BW55" s="229">
        <f>-1*IF(BW$46&lt;='Inputs and Model Assumptions'!$D$5,(Customer!$C$18+Customer!$C$19)/($B$7*'Inputs and Model Assumptions'!$D$5),0)</f>
        <v>0.39090904727272519</v>
      </c>
      <c r="BX55" s="229">
        <f>-1*IF(BX$46&lt;='Inputs and Model Assumptions'!$D$5,(Customer!$C$18+Customer!$C$19)/($B$7*'Inputs and Model Assumptions'!$D$5),0)</f>
        <v>0.39090904727272519</v>
      </c>
      <c r="BY55" s="229">
        <f>-1*IF(BY$46&lt;='Inputs and Model Assumptions'!$D$5,(Customer!$C$18+Customer!$C$19)/($B$7*'Inputs and Model Assumptions'!$D$5),0)</f>
        <v>0.39090904727272519</v>
      </c>
      <c r="BZ55" s="229">
        <f>-1*IF(BZ$46&lt;='Inputs and Model Assumptions'!$D$5,(Customer!$C$18+Customer!$C$19)/($B$7*'Inputs and Model Assumptions'!$D$5),0)</f>
        <v>0.39090904727272519</v>
      </c>
      <c r="CA55" s="229">
        <f>-1*IF(CA$46&lt;='Inputs and Model Assumptions'!$D$5,(Customer!$C$18+Customer!$C$19)/($B$7*'Inputs and Model Assumptions'!$D$5),0)</f>
        <v>0.39090904727272519</v>
      </c>
      <c r="CB55" s="229">
        <f>-1*IF(CB$46&lt;='Inputs and Model Assumptions'!$D$5,(Customer!$C$18+Customer!$C$19)/($B$7*'Inputs and Model Assumptions'!$D$5),0)</f>
        <v>0.39090904727272519</v>
      </c>
      <c r="CC55" s="229">
        <f>-1*IF(CC$46&lt;='Inputs and Model Assumptions'!$D$5,(Customer!$C$18+Customer!$C$19)/($B$7*'Inputs and Model Assumptions'!$D$5),0)</f>
        <v>0.39090904727272519</v>
      </c>
      <c r="CD55" s="229">
        <f>-1*IF(CD$46&lt;='Inputs and Model Assumptions'!$D$5,(Customer!$C$18+Customer!$C$19)/($B$7*'Inputs and Model Assumptions'!$D$5),0)</f>
        <v>0.39090904727272519</v>
      </c>
      <c r="CE55" s="229">
        <f>-1*IF(CE$46&lt;='Inputs and Model Assumptions'!$D$5,(Customer!$C$18+Customer!$C$19)/($B$7*'Inputs and Model Assumptions'!$D$5),0)</f>
        <v>0.39090904727272519</v>
      </c>
      <c r="CF55" s="229">
        <f>-1*IF(CF$46&lt;='Inputs and Model Assumptions'!$D$5,(Customer!$C$18+Customer!$C$19)/($B$7*'Inputs and Model Assumptions'!$D$5),0)</f>
        <v>0.39090904727272519</v>
      </c>
      <c r="CG55" s="229">
        <f>-1*IF(CG$46&lt;='Inputs and Model Assumptions'!$D$5,(Customer!$C$18+Customer!$C$19)/($B$7*'Inputs and Model Assumptions'!$D$5),0)</f>
        <v>0.39090904727272519</v>
      </c>
      <c r="CH55" s="229">
        <f>-1*IF(CH$46&lt;='Inputs and Model Assumptions'!$D$5,(Customer!$C$18+Customer!$C$19)/($B$7*'Inputs and Model Assumptions'!$D$5),0)</f>
        <v>0.39090904727272519</v>
      </c>
      <c r="CI55" s="229">
        <f>-1*IF(CI$46&lt;='Inputs and Model Assumptions'!$D$5,(Customer!$C$18+Customer!$C$19)/($B$7*'Inputs and Model Assumptions'!$D$5),0)</f>
        <v>0.39090904727272519</v>
      </c>
      <c r="CJ55" s="229">
        <f>-1*IF(CJ$46&lt;='Inputs and Model Assumptions'!$D$5,(Customer!$C$18+Customer!$C$19)/($B$7*'Inputs and Model Assumptions'!$D$5),0)</f>
        <v>0.39090904727272519</v>
      </c>
      <c r="CK55" s="229">
        <f>-1*IF(CK$46&lt;='Inputs and Model Assumptions'!$D$5,(Customer!$C$18+Customer!$C$19)/($B$7*'Inputs and Model Assumptions'!$D$5),0)</f>
        <v>0.39090904727272519</v>
      </c>
      <c r="CL55" s="229">
        <f>-1*IF(CL$46&lt;='Inputs and Model Assumptions'!$D$5,(Customer!$C$18+Customer!$C$19)/($B$7*'Inputs and Model Assumptions'!$D$5),0)</f>
        <v>0.39090904727272519</v>
      </c>
      <c r="CM55" s="229">
        <f>-1*IF(CM$46&lt;='Inputs and Model Assumptions'!$D$5,(Customer!$C$18+Customer!$C$19)/($B$7*'Inputs and Model Assumptions'!$D$5),0)</f>
        <v>0.39090904727272519</v>
      </c>
      <c r="CN55" s="229">
        <f>-1*IF(CN$46&lt;='Inputs and Model Assumptions'!$D$5,(Customer!$C$18+Customer!$C$19)/($B$7*'Inputs and Model Assumptions'!$D$5),0)</f>
        <v>0.39090904727272519</v>
      </c>
      <c r="CO55" s="229">
        <f>-1*IF(CO$46&lt;='Inputs and Model Assumptions'!$D$5,(Customer!$C$18+Customer!$C$19)/($B$7*'Inputs and Model Assumptions'!$D$5),0)</f>
        <v>0.39090904727272519</v>
      </c>
      <c r="CP55" s="229">
        <f>-1*IF(CP$46&lt;='Inputs and Model Assumptions'!$D$5,(Customer!$C$18+Customer!$C$19)/($B$7*'Inputs and Model Assumptions'!$D$5),0)</f>
        <v>0.39090904727272519</v>
      </c>
      <c r="CQ55" s="229">
        <f>-1*IF(CQ$46&lt;='Inputs and Model Assumptions'!$D$5,(Customer!$C$18+Customer!$C$19)/($B$7*'Inputs and Model Assumptions'!$D$5),0)</f>
        <v>0.39090904727272519</v>
      </c>
      <c r="CR55" s="229">
        <f>-1*IF(CR$46&lt;='Inputs and Model Assumptions'!$D$5,(Customer!$C$18+Customer!$C$19)/($B$7*'Inputs and Model Assumptions'!$D$5),0)</f>
        <v>0.39090904727272519</v>
      </c>
      <c r="CS55" s="229">
        <f>-1*IF(CS$46&lt;='Inputs and Model Assumptions'!$D$5,(Customer!$C$18+Customer!$C$19)/($B$7*'Inputs and Model Assumptions'!$D$5),0)</f>
        <v>0.39090904727272519</v>
      </c>
      <c r="CT55" s="229">
        <f>-1*IF(CT$46&lt;='Inputs and Model Assumptions'!$D$5,(Customer!$C$18+Customer!$C$19)/($B$7*'Inputs and Model Assumptions'!$D$5),0)</f>
        <v>0.39090904727272519</v>
      </c>
      <c r="CU55" s="229">
        <f>-1*IF(CU$46&lt;='Inputs and Model Assumptions'!$D$5,(Customer!$C$18+Customer!$C$19)/($B$7*'Inputs and Model Assumptions'!$D$5),0)</f>
        <v>0.39090904727272519</v>
      </c>
      <c r="CV55" s="229">
        <f>-1*IF(CV$46&lt;='Inputs and Model Assumptions'!$D$5,(Customer!$C$18+Customer!$C$19)/($B$7*'Inputs and Model Assumptions'!$D$5),0)</f>
        <v>0.39090904727272519</v>
      </c>
      <c r="CW55" s="229">
        <f>-1*IF(CW$46&lt;='Inputs and Model Assumptions'!$D$5,(Customer!$C$18+Customer!$C$19)/($B$7*'Inputs and Model Assumptions'!$D$5),0)</f>
        <v>0.39090904727272519</v>
      </c>
      <c r="CX55" s="229">
        <f>-1*IF(CX$46&lt;='Inputs and Model Assumptions'!$D$5,(Customer!$C$18+Customer!$C$19)/($B$7*'Inputs and Model Assumptions'!$D$5),0)</f>
        <v>0.39090904727272519</v>
      </c>
      <c r="CY55" s="229">
        <f>-1*IF(CY$46&lt;='Inputs and Model Assumptions'!$D$5,(Customer!$C$18+Customer!$C$19)/($B$7*'Inputs and Model Assumptions'!$D$5),0)</f>
        <v>0.39090904727272519</v>
      </c>
      <c r="CZ55" s="229">
        <f>-1*IF(CZ$46&lt;='Inputs and Model Assumptions'!$D$5,(Customer!$C$18+Customer!$C$19)/($B$7*'Inputs and Model Assumptions'!$D$5),0)</f>
        <v>0.39090904727272519</v>
      </c>
      <c r="DA55" s="229">
        <f>-1*IF(DA$46&lt;='Inputs and Model Assumptions'!$D$5,(Customer!$C$18+Customer!$C$19)/($B$7*'Inputs and Model Assumptions'!$D$5),0)</f>
        <v>0.39090904727272519</v>
      </c>
      <c r="DB55" s="229">
        <f>-1*IF(DB$46&lt;='Inputs and Model Assumptions'!$D$5,(Customer!$C$18+Customer!$C$19)/($B$7*'Inputs and Model Assumptions'!$D$5),0)</f>
        <v>0.39090904727272519</v>
      </c>
      <c r="DC55" s="229">
        <f>-1*IF(DC$46&lt;='Inputs and Model Assumptions'!$D$5,(Customer!$C$18+Customer!$C$19)/($B$7*'Inputs and Model Assumptions'!$D$5),0)</f>
        <v>0.39090904727272519</v>
      </c>
      <c r="DD55" s="229">
        <f>-1*IF(DD$46&lt;='Inputs and Model Assumptions'!$D$5,(Customer!$C$18+Customer!$C$19)/($B$7*'Inputs and Model Assumptions'!$D$5),0)</f>
        <v>0.39090904727272519</v>
      </c>
      <c r="DE55" s="229">
        <f>-1*IF(DE$46&lt;='Inputs and Model Assumptions'!$D$5,(Customer!$C$18+Customer!$C$19)/($B$7*'Inputs and Model Assumptions'!$D$5),0)</f>
        <v>0.39090904727272519</v>
      </c>
      <c r="DF55" s="229">
        <f>-1*IF(DF$46&lt;='Inputs and Model Assumptions'!$D$5,(Customer!$C$18+Customer!$C$19)/($B$7*'Inputs and Model Assumptions'!$D$5),0)</f>
        <v>0.39090904727272519</v>
      </c>
      <c r="DG55" s="229">
        <f>-1*IF(DG$46&lt;='Inputs and Model Assumptions'!$D$5,(Customer!$C$18+Customer!$C$19)/($B$7*'Inputs and Model Assumptions'!$D$5),0)</f>
        <v>0.39090904727272519</v>
      </c>
      <c r="DH55" s="229">
        <f>-1*IF(DH$46&lt;='Inputs and Model Assumptions'!$D$5,(Customer!$C$18+Customer!$C$19)/($B$7*'Inputs and Model Assumptions'!$D$5),0)</f>
        <v>0</v>
      </c>
      <c r="DI55" s="229">
        <f>-1*IF(DI$46&lt;='Inputs and Model Assumptions'!$D$5,(Customer!$C$18+Customer!$C$19)/($B$7*'Inputs and Model Assumptions'!$D$5),0)</f>
        <v>0</v>
      </c>
      <c r="DJ55" s="229">
        <f>-1*IF(DJ$46&lt;='Inputs and Model Assumptions'!$D$5,(Customer!$C$18+Customer!$C$19)/($B$7*'Inputs and Model Assumptions'!$D$5),0)</f>
        <v>0</v>
      </c>
      <c r="DK55" s="229">
        <f>-1*IF(DK$46&lt;='Inputs and Model Assumptions'!$D$5,(Customer!$C$18+Customer!$C$19)/($B$7*'Inputs and Model Assumptions'!$D$5),0)</f>
        <v>0</v>
      </c>
      <c r="DL55" s="229">
        <f>-1*IF(DL$46&lt;='Inputs and Model Assumptions'!$D$5,(Customer!$C$18+Customer!$C$19)/($B$7*'Inputs and Model Assumptions'!$D$5),0)</f>
        <v>0</v>
      </c>
      <c r="DM55" s="229">
        <f>-1*IF(DM$46&lt;='Inputs and Model Assumptions'!$D$5,(Customer!$C$18+Customer!$C$19)/($B$7*'Inputs and Model Assumptions'!$D$5),0)</f>
        <v>0</v>
      </c>
      <c r="DN55" s="229">
        <f>-1*IF(DN$46&lt;='Inputs and Model Assumptions'!$D$5,(Customer!$C$18+Customer!$C$19)/($B$7*'Inputs and Model Assumptions'!$D$5),0)</f>
        <v>0</v>
      </c>
      <c r="DO55" s="229">
        <f>-1*IF(DO$46&lt;='Inputs and Model Assumptions'!$D$5,(Customer!$C$18+Customer!$C$19)/($B$7*'Inputs and Model Assumptions'!$D$5),0)</f>
        <v>0</v>
      </c>
      <c r="DP55" s="229">
        <f>-1*IF(DP$46&lt;='Inputs and Model Assumptions'!$D$5,(Customer!$C$18+Customer!$C$19)/($B$7*'Inputs and Model Assumptions'!$D$5),0)</f>
        <v>0</v>
      </c>
      <c r="DQ55" s="230">
        <f>-1*IF(DQ$46&lt;='Inputs and Model Assumptions'!$D$5,(Customer!$C$18+Customer!$C$19)/($B$7*'Inputs and Model Assumptions'!$D$5),0)</f>
        <v>0</v>
      </c>
    </row>
    <row r="56" spans="1:121" s="3" customFormat="1" x14ac:dyDescent="0.2">
      <c r="A56" s="213" t="s">
        <v>78</v>
      </c>
      <c r="B56" s="222"/>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4"/>
    </row>
    <row r="57" spans="1:121" s="3" customFormat="1" x14ac:dyDescent="0.2">
      <c r="A57" s="201" t="str">
        <f>"Price per " &amp;$B$4</f>
        <v>Price per Unit 1</v>
      </c>
      <c r="B57" s="225">
        <f>SUM(B58:B60)</f>
        <v>0.23117620352201562</v>
      </c>
      <c r="C57" s="226">
        <f>SUM(C58:C60)</f>
        <v>0.2312455563830722</v>
      </c>
      <c r="D57" s="226">
        <f t="shared" ref="D57:I57" si="611">SUM(D58:D60)</f>
        <v>0.23131493004998716</v>
      </c>
      <c r="E57" s="226">
        <f t="shared" si="611"/>
        <v>0.23138432452900215</v>
      </c>
      <c r="F57" s="226">
        <f t="shared" si="611"/>
        <v>0.2314537398263608</v>
      </c>
      <c r="G57" s="226">
        <f t="shared" si="611"/>
        <v>0.23152317594830871</v>
      </c>
      <c r="H57" s="226">
        <f t="shared" si="611"/>
        <v>0.23159263290109322</v>
      </c>
      <c r="I57" s="226">
        <f t="shared" si="611"/>
        <v>0.23166211069096354</v>
      </c>
      <c r="J57" s="226">
        <f t="shared" ref="J57" si="612">SUM(J58:J60)</f>
        <v>0.23173160932417081</v>
      </c>
      <c r="K57" s="226">
        <f t="shared" ref="K57" si="613">SUM(K58:K60)</f>
        <v>0.23180112880696807</v>
      </c>
      <c r="L57" s="226">
        <f t="shared" ref="L57" si="614">SUM(L58:L60)</f>
        <v>0.23187066914561011</v>
      </c>
      <c r="M57" s="226">
        <f t="shared" ref="M57:O57" si="615">SUM(M58:M60)</f>
        <v>0.2319402303463538</v>
      </c>
      <c r="N57" s="226">
        <f t="shared" si="615"/>
        <v>0.23200981241545776</v>
      </c>
      <c r="O57" s="226">
        <f t="shared" si="615"/>
        <v>0.23207941535918236</v>
      </c>
      <c r="P57" s="226">
        <f t="shared" ref="P57" si="616">SUM(P58:P60)</f>
        <v>0.23214903918379015</v>
      </c>
      <c r="Q57" s="226">
        <f t="shared" ref="Q57" si="617">SUM(Q58:Q60)</f>
        <v>0.23221868389554526</v>
      </c>
      <c r="R57" s="226">
        <f t="shared" ref="R57" si="618">SUM(R58:R60)</f>
        <v>0.23228834950071392</v>
      </c>
      <c r="S57" s="226">
        <f t="shared" ref="S57:U57" si="619">SUM(S58:S60)</f>
        <v>0.23235803600556409</v>
      </c>
      <c r="T57" s="226">
        <f t="shared" si="619"/>
        <v>0.2324277434163658</v>
      </c>
      <c r="U57" s="226">
        <f t="shared" si="619"/>
        <v>0.2324974717393907</v>
      </c>
      <c r="V57" s="226">
        <f t="shared" ref="V57" si="620">SUM(V58:V60)</f>
        <v>0.23256722098091248</v>
      </c>
      <c r="W57" s="226">
        <f t="shared" ref="W57" si="621">SUM(W58:W60)</f>
        <v>0.23263699114720676</v>
      </c>
      <c r="X57" s="226">
        <f t="shared" ref="X57" si="622">SUM(X58:X60)</f>
        <v>0.23270678224455094</v>
      </c>
      <c r="Y57" s="226">
        <f t="shared" ref="Y57:AA57" si="623">SUM(Y58:Y60)</f>
        <v>0.23274168826188762</v>
      </c>
      <c r="Z57" s="226">
        <f t="shared" si="623"/>
        <v>0.23277659951512691</v>
      </c>
      <c r="AA57" s="226">
        <f t="shared" si="623"/>
        <v>0.23281151600505426</v>
      </c>
      <c r="AB57" s="226">
        <f t="shared" ref="AB57" si="624">SUM(AB58:AB60)</f>
        <v>0.232846437732455</v>
      </c>
      <c r="AC57" s="226">
        <f t="shared" ref="AC57" si="625">SUM(AC58:AC60)</f>
        <v>0.23288136469811488</v>
      </c>
      <c r="AD57" s="226">
        <f t="shared" ref="AD57" si="626">SUM(AD58:AD60)</f>
        <v>0.23291629690281959</v>
      </c>
      <c r="AE57" s="226">
        <f t="shared" ref="AE57:AG57" si="627">SUM(AE58:AE60)</f>
        <v>0.2329512343473551</v>
      </c>
      <c r="AF57" s="226">
        <f t="shared" si="627"/>
        <v>0.23298617703250718</v>
      </c>
      <c r="AG57" s="226">
        <f t="shared" si="627"/>
        <v>0.2330211249590621</v>
      </c>
      <c r="AH57" s="226">
        <f t="shared" ref="AH57" si="628">SUM(AH58:AH60)</f>
        <v>0.23305607812780596</v>
      </c>
      <c r="AI57" s="226">
        <f t="shared" ref="AI57" si="629">SUM(AI58:AI60)</f>
        <v>0.23309103653952523</v>
      </c>
      <c r="AJ57" s="226">
        <f t="shared" ref="AJ57" si="630">SUM(AJ58:AJ60)</f>
        <v>0.23312600019500612</v>
      </c>
      <c r="AK57" s="226">
        <f t="shared" ref="AK57:AM57" si="631">SUM(AK58:AK60)</f>
        <v>0.23316096909503539</v>
      </c>
      <c r="AL57" s="226">
        <f t="shared" si="631"/>
        <v>0.23319594324039966</v>
      </c>
      <c r="AM57" s="226">
        <f t="shared" si="631"/>
        <v>0.23323092263188577</v>
      </c>
      <c r="AN57" s="226">
        <f t="shared" ref="AN57" si="632">SUM(AN58:AN60)</f>
        <v>0.23326590727028063</v>
      </c>
      <c r="AO57" s="226">
        <f t="shared" ref="AO57" si="633">SUM(AO58:AO60)</f>
        <v>0.23330089715637115</v>
      </c>
      <c r="AP57" s="226">
        <f t="shared" ref="AP57" si="634">SUM(AP58:AP60)</f>
        <v>0.23333589229094462</v>
      </c>
      <c r="AQ57" s="226">
        <f t="shared" ref="AQ57:AS57" si="635">SUM(AQ58:AQ60)</f>
        <v>0.23337089267478828</v>
      </c>
      <c r="AR57" s="226">
        <f t="shared" si="635"/>
        <v>0.23340589830868955</v>
      </c>
      <c r="AS57" s="226">
        <f t="shared" si="635"/>
        <v>0.23344090919343582</v>
      </c>
      <c r="AT57" s="226">
        <f t="shared" ref="AT57" si="636">SUM(AT58:AT60)</f>
        <v>0.23347592532981482</v>
      </c>
      <c r="AU57" s="226">
        <f t="shared" ref="AU57" si="637">SUM(AU58:AU60)</f>
        <v>0.23351094671861436</v>
      </c>
      <c r="AV57" s="226">
        <f t="shared" ref="AV57" si="638">SUM(AV58:AV60)</f>
        <v>0.23354597336062216</v>
      </c>
      <c r="AW57" s="226">
        <f t="shared" ref="AW57:AY57" si="639">SUM(AW58:AW60)</f>
        <v>0.23358100525662628</v>
      </c>
      <c r="AX57" s="226">
        <f t="shared" si="639"/>
        <v>0.23361604240741485</v>
      </c>
      <c r="AY57" s="226">
        <f t="shared" si="639"/>
        <v>0.23365108481377594</v>
      </c>
      <c r="AZ57" s="226">
        <f t="shared" ref="AZ57" si="640">SUM(AZ58:AZ60)</f>
        <v>0.23368613247649803</v>
      </c>
      <c r="BA57" s="226">
        <f t="shared" ref="BA57" si="641">SUM(BA58:BA60)</f>
        <v>0.23372118539636955</v>
      </c>
      <c r="BB57" s="226">
        <f t="shared" ref="BB57" si="642">SUM(BB58:BB60)</f>
        <v>0.23375624357417901</v>
      </c>
      <c r="BC57" s="226">
        <f t="shared" ref="BC57:BE57" si="643">SUM(BC58:BC60)</f>
        <v>0.23379130701071515</v>
      </c>
      <c r="BD57" s="226">
        <f t="shared" si="643"/>
        <v>0.23382637570676681</v>
      </c>
      <c r="BE57" s="226">
        <f t="shared" si="643"/>
        <v>0.23386144966312283</v>
      </c>
      <c r="BF57" s="226">
        <f t="shared" ref="BF57" si="644">SUM(BF58:BF60)</f>
        <v>0.23389652888057233</v>
      </c>
      <c r="BG57" s="226">
        <f t="shared" ref="BG57" si="645">SUM(BG58:BG60)</f>
        <v>0.23393161335990442</v>
      </c>
      <c r="BH57" s="226">
        <f t="shared" ref="BH57" si="646">SUM(BH58:BH60)</f>
        <v>0.23396670310190842</v>
      </c>
      <c r="BI57" s="226">
        <f t="shared" ref="BI57:BK57" si="647">SUM(BI58:BI60)</f>
        <v>0.2340017981073737</v>
      </c>
      <c r="BJ57" s="226">
        <f t="shared" si="647"/>
        <v>0.2340368983770898</v>
      </c>
      <c r="BK57" s="226">
        <f t="shared" si="647"/>
        <v>0.23407200391184643</v>
      </c>
      <c r="BL57" s="226">
        <f t="shared" ref="BL57" si="648">SUM(BL58:BL60)</f>
        <v>0.23410711471243323</v>
      </c>
      <c r="BM57" s="226">
        <f t="shared" ref="BM57" si="649">SUM(BM58:BM60)</f>
        <v>0.23414223077964008</v>
      </c>
      <c r="BN57" s="226">
        <f t="shared" ref="BN57" si="650">SUM(BN58:BN60)</f>
        <v>0.23417735211425708</v>
      </c>
      <c r="BO57" s="226">
        <f t="shared" ref="BO57:BQ57" si="651">SUM(BO58:BO60)</f>
        <v>0.23421247871707424</v>
      </c>
      <c r="BP57" s="226">
        <f t="shared" si="651"/>
        <v>0.23424761058888183</v>
      </c>
      <c r="BQ57" s="226">
        <f t="shared" si="651"/>
        <v>0.2342827477304702</v>
      </c>
      <c r="BR57" s="226">
        <f t="shared" ref="BR57" si="652">SUM(BR58:BR60)</f>
        <v>0.23431789014262977</v>
      </c>
      <c r="BS57" s="226">
        <f t="shared" ref="BS57" si="653">SUM(BS58:BS60)</f>
        <v>0.23435303782615116</v>
      </c>
      <c r="BT57" s="226">
        <f t="shared" ref="BT57" si="654">SUM(BT58:BT60)</f>
        <v>0.23438819078182516</v>
      </c>
      <c r="BU57" s="226">
        <f t="shared" ref="BU57:BW57" si="655">SUM(BU58:BU60)</f>
        <v>0.23442334901044243</v>
      </c>
      <c r="BV57" s="226">
        <f t="shared" si="655"/>
        <v>0.23445851251279404</v>
      </c>
      <c r="BW57" s="226">
        <f t="shared" si="655"/>
        <v>0.23449368128967096</v>
      </c>
      <c r="BX57" s="226">
        <f t="shared" ref="BX57" si="656">SUM(BX58:BX60)</f>
        <v>0.23452885534186446</v>
      </c>
      <c r="BY57" s="226">
        <f t="shared" ref="BY57" si="657">SUM(BY58:BY60)</f>
        <v>0.23456403467016573</v>
      </c>
      <c r="BZ57" s="226">
        <f t="shared" ref="BZ57" si="658">SUM(BZ58:BZ60)</f>
        <v>0.23459921927536631</v>
      </c>
      <c r="CA57" s="226">
        <f t="shared" ref="CA57:CC57" si="659">SUM(CA58:CA60)</f>
        <v>0.23463440915825765</v>
      </c>
      <c r="CB57" s="226">
        <f t="shared" si="659"/>
        <v>0.23466960431963135</v>
      </c>
      <c r="CC57" s="226">
        <f t="shared" si="659"/>
        <v>0.23470480476027933</v>
      </c>
      <c r="CD57" s="226">
        <f t="shared" ref="CD57" si="660">SUM(CD58:CD60)</f>
        <v>0.23474001048099341</v>
      </c>
      <c r="CE57" s="226">
        <f t="shared" ref="CE57" si="661">SUM(CE58:CE60)</f>
        <v>0.23477522148256552</v>
      </c>
      <c r="CF57" s="226">
        <f t="shared" ref="CF57" si="662">SUM(CF58:CF60)</f>
        <v>0.23481043776578797</v>
      </c>
      <c r="CG57" s="226">
        <f t="shared" ref="CG57:CI57" si="663">SUM(CG58:CG60)</f>
        <v>0.23484565933145285</v>
      </c>
      <c r="CH57" s="226">
        <f t="shared" si="663"/>
        <v>0.23488088618035258</v>
      </c>
      <c r="CI57" s="226">
        <f t="shared" si="663"/>
        <v>0.23491611831327963</v>
      </c>
      <c r="CJ57" s="226">
        <f t="shared" ref="CJ57" si="664">SUM(CJ58:CJ60)</f>
        <v>0.23495135573102671</v>
      </c>
      <c r="CK57" s="226">
        <f t="shared" ref="CK57" si="665">SUM(CK58:CK60)</f>
        <v>0.23498659843438638</v>
      </c>
      <c r="CL57" s="226">
        <f t="shared" ref="CL57" si="666">SUM(CL58:CL60)</f>
        <v>0.23502184642415158</v>
      </c>
      <c r="CM57" s="226">
        <f t="shared" ref="CM57:CO57" si="667">SUM(CM58:CM60)</f>
        <v>0.23505709970111524</v>
      </c>
      <c r="CN57" s="226">
        <f t="shared" si="667"/>
        <v>0.23509235826607039</v>
      </c>
      <c r="CO57" s="226">
        <f t="shared" si="667"/>
        <v>0.23512762211981036</v>
      </c>
      <c r="CP57" s="226">
        <f t="shared" ref="CP57" si="668">SUM(CP58:CP60)</f>
        <v>0.23516289126312834</v>
      </c>
      <c r="CQ57" s="226">
        <f t="shared" ref="CQ57" si="669">SUM(CQ58:CQ60)</f>
        <v>0.23519816569681784</v>
      </c>
      <c r="CR57" s="226">
        <f t="shared" ref="CR57" si="670">SUM(CR58:CR60)</f>
        <v>0.23523344542167238</v>
      </c>
      <c r="CS57" s="226">
        <f t="shared" ref="CS57:CU57" si="671">SUM(CS58:CS60)</f>
        <v>0.23526873043848567</v>
      </c>
      <c r="CT57" s="226">
        <f t="shared" si="671"/>
        <v>0.23530402074805146</v>
      </c>
      <c r="CU57" s="226">
        <f t="shared" si="671"/>
        <v>0.2353393163511637</v>
      </c>
      <c r="CV57" s="226">
        <f t="shared" ref="CV57" si="672">SUM(CV58:CV60)</f>
        <v>0.23537461724861641</v>
      </c>
      <c r="CW57" s="226">
        <f t="shared" ref="CW57" si="673">SUM(CW58:CW60)</f>
        <v>0.23540992344120371</v>
      </c>
      <c r="CX57" s="226">
        <f t="shared" ref="CX57" si="674">SUM(CX58:CX60)</f>
        <v>0.23544523492971992</v>
      </c>
      <c r="CY57" s="226">
        <f t="shared" ref="CY57:DA57" si="675">SUM(CY58:CY60)</f>
        <v>0.23548055171495944</v>
      </c>
      <c r="CZ57" s="226">
        <f t="shared" si="675"/>
        <v>0.23551587379771671</v>
      </c>
      <c r="DA57" s="226">
        <f t="shared" si="675"/>
        <v>0.23555120117878636</v>
      </c>
      <c r="DB57" s="226">
        <f t="shared" ref="DB57" si="676">SUM(DB58:DB60)</f>
        <v>0.23558653385896319</v>
      </c>
      <c r="DC57" s="226">
        <f t="shared" ref="DC57" si="677">SUM(DC58:DC60)</f>
        <v>0.2356218718390421</v>
      </c>
      <c r="DD57" s="226">
        <f t="shared" ref="DD57" si="678">SUM(DD58:DD60)</f>
        <v>0.23565721511981794</v>
      </c>
      <c r="DE57" s="226">
        <f t="shared" ref="DE57:DG57" si="679">SUM(DE58:DE60)</f>
        <v>0.23569256370208594</v>
      </c>
      <c r="DF57" s="226">
        <f t="shared" si="679"/>
        <v>0.2357279175866413</v>
      </c>
      <c r="DG57" s="226">
        <f t="shared" si="679"/>
        <v>0.23576327677427933</v>
      </c>
      <c r="DH57" s="226">
        <f t="shared" ref="DH57" si="680">SUM(DH58:DH60)</f>
        <v>0</v>
      </c>
      <c r="DI57" s="226">
        <f t="shared" ref="DI57" si="681">SUM(DI58:DI60)</f>
        <v>0</v>
      </c>
      <c r="DJ57" s="226">
        <f t="shared" ref="DJ57" si="682">SUM(DJ58:DJ60)</f>
        <v>0</v>
      </c>
      <c r="DK57" s="226">
        <f t="shared" ref="DK57:DM57" si="683">SUM(DK58:DK60)</f>
        <v>0</v>
      </c>
      <c r="DL57" s="226">
        <f t="shared" si="683"/>
        <v>0</v>
      </c>
      <c r="DM57" s="226">
        <f t="shared" si="683"/>
        <v>0</v>
      </c>
      <c r="DN57" s="226">
        <f t="shared" ref="DN57" si="684">SUM(DN58:DN60)</f>
        <v>0</v>
      </c>
      <c r="DO57" s="226">
        <f t="shared" ref="DO57" si="685">SUM(DO58:DO60)</f>
        <v>0</v>
      </c>
      <c r="DP57" s="226">
        <f t="shared" ref="DP57" si="686">SUM(DP58:DP60)</f>
        <v>0</v>
      </c>
      <c r="DQ57" s="227">
        <f t="shared" ref="DQ57" si="687">SUM(DQ58:DQ60)</f>
        <v>0</v>
      </c>
    </row>
    <row r="58" spans="1:121" s="221" customFormat="1" x14ac:dyDescent="0.2">
      <c r="A58" s="202" t="str">
        <f>"Price per " &amp;$B$4&amp; " for Electricity"</f>
        <v>Price per Unit 1 for Electricity</v>
      </c>
      <c r="B58" s="228">
        <f>-(Customer!E40*(B$30/'Inputs and Model Assumptions'!$D$61)/$B$5)</f>
        <v>0.16463999999999998</v>
      </c>
      <c r="C58" s="229">
        <f>-(Customer!F40*(C$30/'Inputs and Model Assumptions'!$D$61)/$B$5)</f>
        <v>0.16468939199999996</v>
      </c>
      <c r="D58" s="229">
        <f>-(Customer!G40*(D$30/'Inputs and Model Assumptions'!$D$61)/$B$5)</f>
        <v>0.16473879881759998</v>
      </c>
      <c r="E58" s="229">
        <f>-(Customer!H40*(E$30/'Inputs and Model Assumptions'!$D$61)/$B$5)</f>
        <v>0.16478822045724525</v>
      </c>
      <c r="F58" s="229">
        <f>-(Customer!I40*(F$30/'Inputs and Model Assumptions'!$D$61)/$B$5)</f>
        <v>0.1648376569233824</v>
      </c>
      <c r="G58" s="229">
        <f>-(Customer!J40*(G$30/'Inputs and Model Assumptions'!$D$61)/$B$5)</f>
        <v>0.16488710822045941</v>
      </c>
      <c r="H58" s="229">
        <f>-(Customer!K40*(H$30/'Inputs and Model Assumptions'!$D$61)/$B$5)</f>
        <v>0.16493657435292555</v>
      </c>
      <c r="I58" s="229">
        <f>-(Customer!L40*(I$30/'Inputs and Model Assumptions'!$D$61)/$B$5)</f>
        <v>0.16498605532523145</v>
      </c>
      <c r="J58" s="229">
        <f>-(Customer!M40*(J$30/'Inputs and Model Assumptions'!$D$61)/$B$5)</f>
        <v>0.165035551141829</v>
      </c>
      <c r="K58" s="229">
        <f>-(Customer!N40*(K$30/'Inputs and Model Assumptions'!$D$61)/$B$5)</f>
        <v>0.16508506180717156</v>
      </c>
      <c r="L58" s="229">
        <f>-(Customer!O40*(L$30/'Inputs and Model Assumptions'!$D$61)/$B$5)</f>
        <v>0.16513458732571365</v>
      </c>
      <c r="M58" s="229">
        <f>-(Customer!P40*(M$30/'Inputs and Model Assumptions'!$D$61)/$B$5)</f>
        <v>0.16518412770191138</v>
      </c>
      <c r="N58" s="229">
        <f>-(Customer!Q40*(N$30/'Inputs and Model Assumptions'!$D$61)/$B$5)</f>
        <v>0.16523368294022198</v>
      </c>
      <c r="O58" s="229">
        <f>-(Customer!R40*(O$30/'Inputs and Model Assumptions'!$D$61)/$B$5)</f>
        <v>0.16528325304510402</v>
      </c>
      <c r="P58" s="229">
        <f>-(Customer!S40*(P$30/'Inputs and Model Assumptions'!$D$61)/$B$5)</f>
        <v>0.16533283802101759</v>
      </c>
      <c r="Q58" s="229">
        <f>-(Customer!T40*(Q$30/'Inputs and Model Assumptions'!$D$61)/$B$5)</f>
        <v>0.16538243787242388</v>
      </c>
      <c r="R58" s="229">
        <f>-(Customer!U40*(R$30/'Inputs and Model Assumptions'!$D$61)/$B$5)</f>
        <v>0.1654320526037856</v>
      </c>
      <c r="S58" s="229">
        <f>-(Customer!V40*(S$30/'Inputs and Model Assumptions'!$D$61)/$B$5)</f>
        <v>0.16548168221956672</v>
      </c>
      <c r="T58" s="229">
        <f>-(Customer!W40*(T$30/'Inputs and Model Assumptions'!$D$61)/$B$5)</f>
        <v>0.1655313267242326</v>
      </c>
      <c r="U58" s="229">
        <f>-(Customer!X40*(U$30/'Inputs and Model Assumptions'!$D$61)/$B$5)</f>
        <v>0.16558098612224986</v>
      </c>
      <c r="V58" s="229">
        <f>-(Customer!Y40*(V$30/'Inputs and Model Assumptions'!$D$61)/$B$5)</f>
        <v>0.16563066041808652</v>
      </c>
      <c r="W58" s="229">
        <f>-(Customer!Z40*(W$30/'Inputs and Model Assumptions'!$D$61)/$B$5)</f>
        <v>0.16568034961621195</v>
      </c>
      <c r="X58" s="229">
        <f>-(Customer!AA40*(X$30/'Inputs and Model Assumptions'!$D$61)/$B$5)</f>
        <v>0.16573005372109681</v>
      </c>
      <c r="Y58" s="229">
        <f>-(Customer!AB40*(Y$30/'Inputs and Model Assumptions'!$D$61)/$B$5)</f>
        <v>0.165754913229155</v>
      </c>
      <c r="Z58" s="229">
        <f>-(Customer!AC40*(Z$30/'Inputs and Model Assumptions'!$D$61)/$B$5)</f>
        <v>0.16577977646613937</v>
      </c>
      <c r="AA58" s="229">
        <f>-(Customer!AD40*(AA$30/'Inputs and Model Assumptions'!$D$61)/$B$5)</f>
        <v>0.16580464343260934</v>
      </c>
      <c r="AB58" s="229">
        <f>-(Customer!AE40*(AB$30/'Inputs and Model Assumptions'!$D$61)/$B$5)</f>
        <v>0.16582951412912422</v>
      </c>
      <c r="AC58" s="229">
        <f>-(Customer!AF40*(AC$30/'Inputs and Model Assumptions'!$D$61)/$B$5)</f>
        <v>0.1658543885562436</v>
      </c>
      <c r="AD58" s="229">
        <f>-(Customer!AG40*(AD$30/'Inputs and Model Assumptions'!$D$61)/$B$5)</f>
        <v>0.16587926671452702</v>
      </c>
      <c r="AE58" s="229">
        <f>-(Customer!AH40*(AE$30/'Inputs and Model Assumptions'!$D$61)/$B$5)</f>
        <v>0.16590414860453426</v>
      </c>
      <c r="AF58" s="229">
        <f>-(Customer!AI40*(AF$30/'Inputs and Model Assumptions'!$D$61)/$B$5)</f>
        <v>0.16592903422682492</v>
      </c>
      <c r="AG58" s="229">
        <f>-(Customer!AJ40*(AG$30/'Inputs and Model Assumptions'!$D$61)/$B$5)</f>
        <v>0.16595392358195898</v>
      </c>
      <c r="AH58" s="229">
        <f>-(Customer!AK40*(AH$30/'Inputs and Model Assumptions'!$D$61)/$B$5)</f>
        <v>0.16597881667049627</v>
      </c>
      <c r="AI58" s="229">
        <f>-(Customer!AL40*(AI$30/'Inputs and Model Assumptions'!$D$61)/$B$5)</f>
        <v>0.16600371349299692</v>
      </c>
      <c r="AJ58" s="229">
        <f>-(Customer!AM40*(AJ$30/'Inputs and Model Assumptions'!$D$61)/$B$5)</f>
        <v>0.16602861405002084</v>
      </c>
      <c r="AK58" s="229">
        <f>-(Customer!AN40*(AK$30/'Inputs and Model Assumptions'!$D$61)/$B$5)</f>
        <v>0.16605351834212836</v>
      </c>
      <c r="AL58" s="229">
        <f>-(Customer!AO40*(AL$30/'Inputs and Model Assumptions'!$D$61)/$B$5)</f>
        <v>0.16607842636987971</v>
      </c>
      <c r="AM58" s="229">
        <f>-(Customer!AP40*(AM$30/'Inputs and Model Assumptions'!$D$61)/$B$5)</f>
        <v>0.16610333813383521</v>
      </c>
      <c r="AN58" s="229">
        <f>-(Customer!AQ40*(AN$30/'Inputs and Model Assumptions'!$D$61)/$B$5)</f>
        <v>0.16612825363455533</v>
      </c>
      <c r="AO58" s="229">
        <f>-(Customer!AR40*(AO$30/'Inputs and Model Assumptions'!$D$61)/$B$5)</f>
        <v>0.16615317287260051</v>
      </c>
      <c r="AP58" s="229">
        <f>-(Customer!AS40*(AP$30/'Inputs and Model Assumptions'!$D$61)/$B$5)</f>
        <v>0.16617809584853141</v>
      </c>
      <c r="AQ58" s="229">
        <f>-(Customer!AT40*(AQ$30/'Inputs and Model Assumptions'!$D$61)/$B$5)</f>
        <v>0.1662030225629087</v>
      </c>
      <c r="AR58" s="229">
        <f>-(Customer!AU40*(AR$30/'Inputs and Model Assumptions'!$D$61)/$B$5)</f>
        <v>0.16622795301629317</v>
      </c>
      <c r="AS58" s="229">
        <f>-(Customer!AV40*(AS$30/'Inputs and Model Assumptions'!$D$61)/$B$5)</f>
        <v>0.16625288720924561</v>
      </c>
      <c r="AT58" s="229">
        <f>-(Customer!AW40*(AT$30/'Inputs and Model Assumptions'!$D$61)/$B$5)</f>
        <v>0.16627782514232697</v>
      </c>
      <c r="AU58" s="229">
        <f>-(Customer!AX40*(AU$30/'Inputs and Model Assumptions'!$D$61)/$B$5)</f>
        <v>0.16630276681609837</v>
      </c>
      <c r="AV58" s="229">
        <f>-(Customer!AY40*(AV$30/'Inputs and Model Assumptions'!$D$61)/$B$5)</f>
        <v>0.16632771223112078</v>
      </c>
      <c r="AW58" s="229">
        <f>-(Customer!AZ40*(AW$30/'Inputs and Model Assumptions'!$D$61)/$B$5)</f>
        <v>0.16635266138795549</v>
      </c>
      <c r="AX58" s="229">
        <f>-(Customer!BA40*(AX$30/'Inputs and Model Assumptions'!$D$61)/$B$5)</f>
        <v>0.16637761428716372</v>
      </c>
      <c r="AY58" s="229">
        <f>-(Customer!BB40*(AY$30/'Inputs and Model Assumptions'!$D$61)/$B$5)</f>
        <v>0.1664025709293068</v>
      </c>
      <c r="AZ58" s="229">
        <f>-(Customer!BC40*(AZ$30/'Inputs and Model Assumptions'!$D$61)/$B$5)</f>
        <v>0.1664275313149462</v>
      </c>
      <c r="BA58" s="229">
        <f>-(Customer!BD40*(BA$30/'Inputs and Model Assumptions'!$D$61)/$B$5)</f>
        <v>0.16645249544464347</v>
      </c>
      <c r="BB58" s="229">
        <f>-(Customer!BE40*(BB$30/'Inputs and Model Assumptions'!$D$61)/$B$5)</f>
        <v>0.16647746331896016</v>
      </c>
      <c r="BC58" s="229">
        <f>-(Customer!BF40*(BC$30/'Inputs and Model Assumptions'!$D$61)/$B$5)</f>
        <v>0.16650243493845804</v>
      </c>
      <c r="BD58" s="229">
        <f>-(Customer!BG40*(BD$30/'Inputs and Model Assumptions'!$D$61)/$B$5)</f>
        <v>0.16652741030369883</v>
      </c>
      <c r="BE58" s="229">
        <f>-(Customer!BH40*(BE$30/'Inputs and Model Assumptions'!$D$61)/$B$5)</f>
        <v>0.16655238941524439</v>
      </c>
      <c r="BF58" s="229">
        <f>-(Customer!BI40*(BF$30/'Inputs and Model Assumptions'!$D$61)/$B$5)</f>
        <v>0.16657737227365668</v>
      </c>
      <c r="BG58" s="229">
        <f>-(Customer!BJ40*(BG$30/'Inputs and Model Assumptions'!$D$61)/$B$5)</f>
        <v>0.16660235887949776</v>
      </c>
      <c r="BH58" s="229">
        <f>-(Customer!BK40*(BH$30/'Inputs and Model Assumptions'!$D$61)/$B$5)</f>
        <v>0.1666273492333297</v>
      </c>
      <c r="BI58" s="229">
        <f>-(Customer!BL40*(BI$30/'Inputs and Model Assumptions'!$D$61)/$B$5)</f>
        <v>0.16665234333571469</v>
      </c>
      <c r="BJ58" s="229">
        <f>-(Customer!BM40*(BJ$30/'Inputs and Model Assumptions'!$D$61)/$B$5)</f>
        <v>0.16667734118721503</v>
      </c>
      <c r="BK58" s="229">
        <f>-(Customer!BN40*(BK$30/'Inputs and Model Assumptions'!$D$61)/$B$5)</f>
        <v>0.16670234278839316</v>
      </c>
      <c r="BL58" s="229">
        <f>-(Customer!BO40*(BL$30/'Inputs and Model Assumptions'!$D$61)/$B$5)</f>
        <v>0.16672734813981144</v>
      </c>
      <c r="BM58" s="229">
        <f>-(Customer!BP40*(BM$30/'Inputs and Model Assumptions'!$D$61)/$B$5)</f>
        <v>0.16675235724203241</v>
      </c>
      <c r="BN58" s="229">
        <f>-(Customer!BQ40*(BN$30/'Inputs and Model Assumptions'!$D$61)/$B$5)</f>
        <v>0.16677737009561874</v>
      </c>
      <c r="BO58" s="229">
        <f>-(Customer!BR40*(BO$30/'Inputs and Model Assumptions'!$D$61)/$B$5)</f>
        <v>0.16680238670113309</v>
      </c>
      <c r="BP58" s="229">
        <f>-(Customer!BS40*(BP$30/'Inputs and Model Assumptions'!$D$61)/$B$5)</f>
        <v>0.16682740705913829</v>
      </c>
      <c r="BQ58" s="229">
        <f>-(Customer!BT40*(BQ$30/'Inputs and Model Assumptions'!$D$61)/$B$5)</f>
        <v>0.16685243117019719</v>
      </c>
      <c r="BR58" s="229">
        <f>-(Customer!BU40*(BR$30/'Inputs and Model Assumptions'!$D$61)/$B$5)</f>
        <v>0.16687745903487272</v>
      </c>
      <c r="BS58" s="229">
        <f>-(Customer!BV40*(BS$30/'Inputs and Model Assumptions'!$D$61)/$B$5)</f>
        <v>0.16690249065372795</v>
      </c>
      <c r="BT58" s="229">
        <f>-(Customer!BW40*(BT$30/'Inputs and Model Assumptions'!$D$61)/$B$5)</f>
        <v>0.16692752602732605</v>
      </c>
      <c r="BU58" s="229">
        <f>-(Customer!BX40*(BU$30/'Inputs and Model Assumptions'!$D$61)/$B$5)</f>
        <v>0.16695256515623014</v>
      </c>
      <c r="BV58" s="229">
        <f>-(Customer!BY40*(BV$30/'Inputs and Model Assumptions'!$D$61)/$B$5)</f>
        <v>0.16697760804100362</v>
      </c>
      <c r="BW58" s="229">
        <f>-(Customer!BZ40*(BW$30/'Inputs and Model Assumptions'!$D$61)/$B$5)</f>
        <v>0.16700265468220976</v>
      </c>
      <c r="BX58" s="229">
        <f>-(Customer!CA40*(BX$30/'Inputs and Model Assumptions'!$D$61)/$B$5)</f>
        <v>0.16702770508041212</v>
      </c>
      <c r="BY58" s="229">
        <f>-(Customer!CB40*(BY$30/'Inputs and Model Assumptions'!$D$61)/$B$5)</f>
        <v>0.16705275923617419</v>
      </c>
      <c r="BZ58" s="229">
        <f>-(Customer!CC40*(BZ$30/'Inputs and Model Assumptions'!$D$61)/$B$5)</f>
        <v>0.16707781715005965</v>
      </c>
      <c r="CA58" s="229">
        <f>-(Customer!CD40*(CA$30/'Inputs and Model Assumptions'!$D$61)/$B$5)</f>
        <v>0.16710287882263219</v>
      </c>
      <c r="CB58" s="229">
        <f>-(Customer!CE40*(CB$30/'Inputs and Model Assumptions'!$D$61)/$B$5)</f>
        <v>0.16712794425445557</v>
      </c>
      <c r="CC58" s="229">
        <f>-(Customer!CF40*(CC$30/'Inputs and Model Assumptions'!$D$61)/$B$5)</f>
        <v>0.16715301344609376</v>
      </c>
      <c r="CD58" s="229">
        <f>-(Customer!CG40*(CD$30/'Inputs and Model Assumptions'!$D$61)/$B$5)</f>
        <v>0.16717808639811069</v>
      </c>
      <c r="CE58" s="229">
        <f>-(Customer!CH40*(CE$30/'Inputs and Model Assumptions'!$D$61)/$B$5)</f>
        <v>0.16720316311107039</v>
      </c>
      <c r="CF58" s="229">
        <f>-(Customer!CI40*(CF$30/'Inputs and Model Assumptions'!$D$61)/$B$5)</f>
        <v>0.16722824358553709</v>
      </c>
      <c r="CG58" s="229">
        <f>-(Customer!CJ40*(CG$30/'Inputs and Model Assumptions'!$D$61)/$B$5)</f>
        <v>0.16725332782207492</v>
      </c>
      <c r="CH58" s="229">
        <f>-(Customer!CK40*(CH$30/'Inputs and Model Assumptions'!$D$61)/$B$5)</f>
        <v>0.16727841582124825</v>
      </c>
      <c r="CI58" s="229">
        <f>-(Customer!CL40*(CI$30/'Inputs and Model Assumptions'!$D$61)/$B$5)</f>
        <v>0.16730350758362145</v>
      </c>
      <c r="CJ58" s="229">
        <f>-(Customer!CM40*(CJ$30/'Inputs and Model Assumptions'!$D$61)/$B$5)</f>
        <v>0.16732860310975903</v>
      </c>
      <c r="CK58" s="229">
        <f>-(Customer!CN40*(CK$30/'Inputs and Model Assumptions'!$D$61)/$B$5)</f>
        <v>0.16735370240022551</v>
      </c>
      <c r="CL58" s="229">
        <f>-(Customer!CO40*(CL$30/'Inputs and Model Assumptions'!$D$61)/$B$5)</f>
        <v>0.16737880545558559</v>
      </c>
      <c r="CM58" s="229">
        <f>-(Customer!CP40*(CM$30/'Inputs and Model Assumptions'!$D$61)/$B$5)</f>
        <v>0.16740391227640394</v>
      </c>
      <c r="CN58" s="229">
        <f>-(Customer!CQ40*(CN$30/'Inputs and Model Assumptions'!$D$61)/$B$5)</f>
        <v>0.1674290228632454</v>
      </c>
      <c r="CO58" s="229">
        <f>-(Customer!CR40*(CO$30/'Inputs and Model Assumptions'!$D$61)/$B$5)</f>
        <v>0.16745413721667493</v>
      </c>
      <c r="CP58" s="229">
        <f>-(Customer!CS40*(CP$30/'Inputs and Model Assumptions'!$D$61)/$B$5)</f>
        <v>0.16747925533725741</v>
      </c>
      <c r="CQ58" s="229">
        <f>-(Customer!CT40*(CQ$30/'Inputs and Model Assumptions'!$D$61)/$B$5)</f>
        <v>0.16750437722555805</v>
      </c>
      <c r="CR58" s="229">
        <f>-(Customer!CU40*(CR$30/'Inputs and Model Assumptions'!$D$61)/$B$5)</f>
        <v>0.16752950288214188</v>
      </c>
      <c r="CS58" s="229">
        <f>-(Customer!CV40*(CS$30/'Inputs and Model Assumptions'!$D$61)/$B$5)</f>
        <v>0.16755463230757422</v>
      </c>
      <c r="CT58" s="229">
        <f>-(Customer!CW40*(CT$30/'Inputs and Model Assumptions'!$D$61)/$B$5)</f>
        <v>0.16757976550242037</v>
      </c>
      <c r="CU58" s="229">
        <f>-(Customer!CX40*(CU$30/'Inputs and Model Assumptions'!$D$61)/$B$5)</f>
        <v>0.16760490246724577</v>
      </c>
      <c r="CV58" s="229">
        <f>-(Customer!CY40*(CV$30/'Inputs and Model Assumptions'!$D$61)/$B$5)</f>
        <v>0.16763004320261587</v>
      </c>
      <c r="CW58" s="229">
        <f>-(Customer!CZ40*(CW$30/'Inputs and Model Assumptions'!$D$61)/$B$5)</f>
        <v>0.16765518770909627</v>
      </c>
      <c r="CX58" s="229">
        <f>-(Customer!DA40*(CX$30/'Inputs and Model Assumptions'!$D$61)/$B$5)</f>
        <v>0.16768033598725265</v>
      </c>
      <c r="CY58" s="229">
        <f>-(Customer!DB40*(CY$30/'Inputs and Model Assumptions'!$D$61)/$B$5)</f>
        <v>0.16770548803765079</v>
      </c>
      <c r="CZ58" s="229">
        <f>-(Customer!DC40*(CZ$30/'Inputs and Model Assumptions'!$D$61)/$B$5)</f>
        <v>0.16773064386085645</v>
      </c>
      <c r="DA58" s="229">
        <f>-(Customer!DD40*(DA$30/'Inputs and Model Assumptions'!$D$61)/$B$5)</f>
        <v>0.16775580345743557</v>
      </c>
      <c r="DB58" s="229">
        <f>-(Customer!DE40*(DB$30/'Inputs and Model Assumptions'!$D$61)/$B$5)</f>
        <v>0.16778096682795421</v>
      </c>
      <c r="DC58" s="229">
        <f>-(Customer!DF40*(DC$30/'Inputs and Model Assumptions'!$D$61)/$B$5)</f>
        <v>0.16780613397297844</v>
      </c>
      <c r="DD58" s="229">
        <f>-(Customer!DG40*(DD$30/'Inputs and Model Assumptions'!$D$61)/$B$5)</f>
        <v>0.16783130489307438</v>
      </c>
      <c r="DE58" s="229">
        <f>-(Customer!DH40*(DE$30/'Inputs and Model Assumptions'!$D$61)/$B$5)</f>
        <v>0.16785647958880837</v>
      </c>
      <c r="DF58" s="229">
        <f>-(Customer!DI40*(DF$30/'Inputs and Model Assumptions'!$D$61)/$B$5)</f>
        <v>0.16788165806074673</v>
      </c>
      <c r="DG58" s="229">
        <f>-(Customer!DJ40*(DG$30/'Inputs and Model Assumptions'!$D$61)/$B$5)</f>
        <v>0.16790684030945585</v>
      </c>
      <c r="DH58" s="229">
        <f>-(Customer!DK40*(DH$30/'Inputs and Model Assumptions'!$D$61)/$B$5)</f>
        <v>0</v>
      </c>
      <c r="DI58" s="229">
        <f>-(Customer!DL40*(DI$30/'Inputs and Model Assumptions'!$D$61)/$B$5)</f>
        <v>0</v>
      </c>
      <c r="DJ58" s="229">
        <f>-(Customer!DM40*(DJ$30/'Inputs and Model Assumptions'!$D$61)/$B$5)</f>
        <v>0</v>
      </c>
      <c r="DK58" s="229">
        <f>-(Customer!DN40*(DK$30/'Inputs and Model Assumptions'!$D$61)/$B$5)</f>
        <v>0</v>
      </c>
      <c r="DL58" s="229">
        <f>-(Customer!DO40*(DL$30/'Inputs and Model Assumptions'!$D$61)/$B$5)</f>
        <v>0</v>
      </c>
      <c r="DM58" s="229">
        <f>-(Customer!DP40*(DM$30/'Inputs and Model Assumptions'!$D$61)/$B$5)</f>
        <v>0</v>
      </c>
      <c r="DN58" s="229">
        <f>-(Customer!DQ40*(DN$30/'Inputs and Model Assumptions'!$D$61)/$B$5)</f>
        <v>0</v>
      </c>
      <c r="DO58" s="229">
        <f>-(Customer!DR40*(DO$30/'Inputs and Model Assumptions'!$D$61)/$B$5)</f>
        <v>0</v>
      </c>
      <c r="DP58" s="229">
        <f>-(Customer!DS40*(DP$30/'Inputs and Model Assumptions'!$D$61)/$B$5)</f>
        <v>0</v>
      </c>
      <c r="DQ58" s="230">
        <f>-(Customer!DT40*(DQ$30/'Inputs and Model Assumptions'!$D$61)/$B$5)</f>
        <v>0</v>
      </c>
    </row>
    <row r="59" spans="1:121" s="221" customFormat="1" x14ac:dyDescent="0.2">
      <c r="A59" s="202" t="str">
        <f>"Price per " &amp;$B$4&amp; " for Maintenance"</f>
        <v>Price per Unit 1 for Maintenance</v>
      </c>
      <c r="B59" s="228">
        <f>-((Customer!E37+Customer!E38)*(B$30/'Inputs and Model Assumptions'!$D$61)/$B$5)</f>
        <v>6.6536203522015641E-2</v>
      </c>
      <c r="C59" s="229">
        <f>-((Customer!F37+Customer!F38)*(C$30/'Inputs and Model Assumptions'!$D$61)/$B$5)</f>
        <v>6.6556164383072242E-2</v>
      </c>
      <c r="D59" s="229">
        <f>-((Customer!G37+Customer!G38)*(D$30/'Inputs and Model Assumptions'!$D$61)/$B$5)</f>
        <v>6.6576131232387176E-2</v>
      </c>
      <c r="E59" s="229">
        <f>-((Customer!H37+Customer!H38)*(E$30/'Inputs and Model Assumptions'!$D$61)/$B$5)</f>
        <v>6.6596104071756881E-2</v>
      </c>
      <c r="F59" s="229">
        <f>-((Customer!I37+Customer!I38)*(F$30/'Inputs and Model Assumptions'!$D$61)/$B$5)</f>
        <v>6.6616082902978407E-2</v>
      </c>
      <c r="G59" s="229">
        <f>-((Customer!J37+Customer!J38)*(G$30/'Inputs and Model Assumptions'!$D$61)/$B$5)</f>
        <v>6.6636067727849302E-2</v>
      </c>
      <c r="H59" s="229">
        <f>-((Customer!K37+Customer!K38)*(H$30/'Inputs and Model Assumptions'!$D$61)/$B$5)</f>
        <v>6.6656058548167654E-2</v>
      </c>
      <c r="I59" s="229">
        <f>-((Customer!L37+Customer!L38)*(I$30/'Inputs and Model Assumptions'!$D$61)/$B$5)</f>
        <v>6.6676055365732095E-2</v>
      </c>
      <c r="J59" s="229">
        <f>-((Customer!M37+Customer!M38)*(J$30/'Inputs and Model Assumptions'!$D$61)/$B$5)</f>
        <v>6.6696058182341811E-2</v>
      </c>
      <c r="K59" s="229">
        <f>-((Customer!N37+Customer!N38)*(K$30/'Inputs and Model Assumptions'!$D$61)/$B$5)</f>
        <v>6.6716066999796528E-2</v>
      </c>
      <c r="L59" s="229">
        <f>-((Customer!O37+Customer!O38)*(L$30/'Inputs and Model Assumptions'!$D$61)/$B$5)</f>
        <v>6.6736081819896445E-2</v>
      </c>
      <c r="M59" s="229">
        <f>-((Customer!P37+Customer!P38)*(M$30/'Inputs and Model Assumptions'!$D$61)/$B$5)</f>
        <v>6.6756102644442414E-2</v>
      </c>
      <c r="N59" s="229">
        <f>-((Customer!Q37+Customer!Q38)*(N$30/'Inputs and Model Assumptions'!$D$61)/$B$5)</f>
        <v>6.6776129475235771E-2</v>
      </c>
      <c r="O59" s="229">
        <f>-((Customer!R37+Customer!R38)*(O$30/'Inputs and Model Assumptions'!$D$61)/$B$5)</f>
        <v>6.6796162314078339E-2</v>
      </c>
      <c r="P59" s="229">
        <f>-((Customer!S37+Customer!S38)*(P$30/'Inputs and Model Assumptions'!$D$61)/$B$5)</f>
        <v>6.6816201162772565E-2</v>
      </c>
      <c r="Q59" s="229">
        <f>-((Customer!T37+Customer!T38)*(Q$30/'Inputs and Model Assumptions'!$D$61)/$B$5)</f>
        <v>6.6836246023121382E-2</v>
      </c>
      <c r="R59" s="229">
        <f>-((Customer!U37+Customer!U38)*(R$30/'Inputs and Model Assumptions'!$D$61)/$B$5)</f>
        <v>6.6856296896928319E-2</v>
      </c>
      <c r="S59" s="229">
        <f>-((Customer!V37+Customer!V38)*(S$30/'Inputs and Model Assumptions'!$D$61)/$B$5)</f>
        <v>6.6876353785997392E-2</v>
      </c>
      <c r="T59" s="229">
        <f>-((Customer!W37+Customer!W38)*(T$30/'Inputs and Model Assumptions'!$D$61)/$B$5)</f>
        <v>6.6896416692133198E-2</v>
      </c>
      <c r="U59" s="229">
        <f>-((Customer!X37+Customer!X38)*(U$30/'Inputs and Model Assumptions'!$D$61)/$B$5)</f>
        <v>6.6916485617140836E-2</v>
      </c>
      <c r="V59" s="229">
        <f>-((Customer!Y37+Customer!Y38)*(V$30/'Inputs and Model Assumptions'!$D$61)/$B$5)</f>
        <v>6.6936560562825972E-2</v>
      </c>
      <c r="W59" s="229">
        <f>-((Customer!Z37+Customer!Z38)*(W$30/'Inputs and Model Assumptions'!$D$61)/$B$5)</f>
        <v>6.6956641530994815E-2</v>
      </c>
      <c r="X59" s="229">
        <f>-((Customer!AA37+Customer!AA38)*(X$30/'Inputs and Model Assumptions'!$D$61)/$B$5)</f>
        <v>6.6976728523454113E-2</v>
      </c>
      <c r="Y59" s="229">
        <f>-((Customer!AB37+Customer!AB38)*(Y$30/'Inputs and Model Assumptions'!$D$61)/$B$5)</f>
        <v>6.6986775032732634E-2</v>
      </c>
      <c r="Z59" s="229">
        <f>-((Customer!AC37+Customer!AC38)*(Z$30/'Inputs and Model Assumptions'!$D$61)/$B$5)</f>
        <v>6.6996823048987547E-2</v>
      </c>
      <c r="AA59" s="229">
        <f>-((Customer!AD37+Customer!AD38)*(AA$30/'Inputs and Model Assumptions'!$D$61)/$B$5)</f>
        <v>6.700687257244492E-2</v>
      </c>
      <c r="AB59" s="229">
        <f>-((Customer!AE37+Customer!AE38)*(AB$30/'Inputs and Model Assumptions'!$D$61)/$B$5)</f>
        <v>6.701692360333078E-2</v>
      </c>
      <c r="AC59" s="229">
        <f>-((Customer!AF37+Customer!AF38)*(AC$30/'Inputs and Model Assumptions'!$D$61)/$B$5)</f>
        <v>6.7026976141871281E-2</v>
      </c>
      <c r="AD59" s="229">
        <f>-((Customer!AG37+Customer!AG38)*(AD$30/'Inputs and Model Assumptions'!$D$61)/$B$5)</f>
        <v>6.7037030188292573E-2</v>
      </c>
      <c r="AE59" s="229">
        <f>-((Customer!AH37+Customer!AH38)*(AE$30/'Inputs and Model Assumptions'!$D$61)/$B$5)</f>
        <v>6.7047085742820825E-2</v>
      </c>
      <c r="AF59" s="229">
        <f>-((Customer!AI37+Customer!AI38)*(AF$30/'Inputs and Model Assumptions'!$D$61)/$B$5)</f>
        <v>6.7057142805682243E-2</v>
      </c>
      <c r="AG59" s="229">
        <f>-((Customer!AJ37+Customer!AJ38)*(AG$30/'Inputs and Model Assumptions'!$D$61)/$B$5)</f>
        <v>6.7067201377103119E-2</v>
      </c>
      <c r="AH59" s="229">
        <f>-((Customer!AK37+Customer!AK38)*(AH$30/'Inputs and Model Assumptions'!$D$61)/$B$5)</f>
        <v>6.7077261457309689E-2</v>
      </c>
      <c r="AI59" s="229">
        <f>-((Customer!AL37+Customer!AL38)*(AI$30/'Inputs and Model Assumptions'!$D$61)/$B$5)</f>
        <v>6.7087323046528299E-2</v>
      </c>
      <c r="AJ59" s="229">
        <f>-((Customer!AM37+Customer!AM38)*(AJ$30/'Inputs and Model Assumptions'!$D$61)/$B$5)</f>
        <v>6.7097386144985269E-2</v>
      </c>
      <c r="AK59" s="229">
        <f>-((Customer!AN37+Customer!AN38)*(AK$30/'Inputs and Model Assumptions'!$D$61)/$B$5)</f>
        <v>6.7107450752907027E-2</v>
      </c>
      <c r="AL59" s="229">
        <f>-((Customer!AO37+Customer!AO38)*(AL$30/'Inputs and Model Assumptions'!$D$61)/$B$5)</f>
        <v>6.7117516870519964E-2</v>
      </c>
      <c r="AM59" s="229">
        <f>-((Customer!AP37+Customer!AP38)*(AM$30/'Inputs and Model Assumptions'!$D$61)/$B$5)</f>
        <v>6.7127584498050563E-2</v>
      </c>
      <c r="AN59" s="229">
        <f>-((Customer!AQ37+Customer!AQ38)*(AN$30/'Inputs and Model Assumptions'!$D$61)/$B$5)</f>
        <v>6.7137653635725283E-2</v>
      </c>
      <c r="AO59" s="229">
        <f>-((Customer!AR37+Customer!AR38)*(AO$30/'Inputs and Model Assumptions'!$D$61)/$B$5)</f>
        <v>6.7147724283770638E-2</v>
      </c>
      <c r="AP59" s="229">
        <f>-((Customer!AS37+Customer!AS38)*(AP$30/'Inputs and Model Assumptions'!$D$61)/$B$5)</f>
        <v>6.7157796442413209E-2</v>
      </c>
      <c r="AQ59" s="229">
        <f>-((Customer!AT37+Customer!AT38)*(AQ$30/'Inputs and Model Assumptions'!$D$61)/$B$5)</f>
        <v>6.716787011187958E-2</v>
      </c>
      <c r="AR59" s="229">
        <f>-((Customer!AU37+Customer!AU38)*(AR$30/'Inputs and Model Assumptions'!$D$61)/$B$5)</f>
        <v>6.7177945292396374E-2</v>
      </c>
      <c r="AS59" s="229">
        <f>-((Customer!AV37+Customer!AV38)*(AS$30/'Inputs and Model Assumptions'!$D$61)/$B$5)</f>
        <v>6.7188021984190216E-2</v>
      </c>
      <c r="AT59" s="229">
        <f>-((Customer!AW37+Customer!AW38)*(AT$30/'Inputs and Model Assumptions'!$D$61)/$B$5)</f>
        <v>6.7198100187487855E-2</v>
      </c>
      <c r="AU59" s="229">
        <f>-((Customer!AX37+Customer!AX38)*(AU$30/'Inputs and Model Assumptions'!$D$61)/$B$5)</f>
        <v>6.7208179902515985E-2</v>
      </c>
      <c r="AV59" s="229">
        <f>-((Customer!AY37+Customer!AY38)*(AV$30/'Inputs and Model Assumptions'!$D$61)/$B$5)</f>
        <v>6.7218261129501369E-2</v>
      </c>
      <c r="AW59" s="229">
        <f>-((Customer!AZ37+Customer!AZ38)*(AW$30/'Inputs and Model Assumptions'!$D$61)/$B$5)</f>
        <v>6.7228343868670812E-2</v>
      </c>
      <c r="AX59" s="229">
        <f>-((Customer!BA37+Customer!BA38)*(AX$30/'Inputs and Model Assumptions'!$D$61)/$B$5)</f>
        <v>6.7238428120251117E-2</v>
      </c>
      <c r="AY59" s="229">
        <f>-((Customer!BB37+Customer!BB38)*(AY$30/'Inputs and Model Assumptions'!$D$61)/$B$5)</f>
        <v>6.724851388446916E-2</v>
      </c>
      <c r="AZ59" s="229">
        <f>-((Customer!BC37+Customer!BC38)*(AZ$30/'Inputs and Model Assumptions'!$D$61)/$B$5)</f>
        <v>6.7258601161551829E-2</v>
      </c>
      <c r="BA59" s="229">
        <f>-((Customer!BD37+Customer!BD38)*(BA$30/'Inputs and Model Assumptions'!$D$61)/$B$5)</f>
        <v>6.7268689951726079E-2</v>
      </c>
      <c r="BB59" s="229">
        <f>-((Customer!BE37+Customer!BE38)*(BB$30/'Inputs and Model Assumptions'!$D$61)/$B$5)</f>
        <v>6.7278780255218842E-2</v>
      </c>
      <c r="BC59" s="229">
        <f>-((Customer!BF37+Customer!BF38)*(BC$30/'Inputs and Model Assumptions'!$D$61)/$B$5)</f>
        <v>6.728887207225713E-2</v>
      </c>
      <c r="BD59" s="229">
        <f>-((Customer!BG37+Customer!BG38)*(BD$30/'Inputs and Model Assumptions'!$D$61)/$B$5)</f>
        <v>6.7298965403067984E-2</v>
      </c>
      <c r="BE59" s="229">
        <f>-((Customer!BH37+Customer!BH38)*(BE$30/'Inputs and Model Assumptions'!$D$61)/$B$5)</f>
        <v>6.7309060247878444E-2</v>
      </c>
      <c r="BF59" s="229">
        <f>-((Customer!BI37+Customer!BI38)*(BF$30/'Inputs and Model Assumptions'!$D$61)/$B$5)</f>
        <v>6.7319156606915634E-2</v>
      </c>
      <c r="BG59" s="229">
        <f>-((Customer!BJ37+Customer!BJ38)*(BG$30/'Inputs and Model Assumptions'!$D$61)/$B$5)</f>
        <v>6.7329254480406664E-2</v>
      </c>
      <c r="BH59" s="229">
        <f>-((Customer!BK37+Customer!BK38)*(BH$30/'Inputs and Model Assumptions'!$D$61)/$B$5)</f>
        <v>6.7339353868578741E-2</v>
      </c>
      <c r="BI59" s="229">
        <f>-((Customer!BL37+Customer!BL38)*(BI$30/'Inputs and Model Assumptions'!$D$61)/$B$5)</f>
        <v>6.7349454771659031E-2</v>
      </c>
      <c r="BJ59" s="229">
        <f>-((Customer!BM37+Customer!BM38)*(BJ$30/'Inputs and Model Assumptions'!$D$61)/$B$5)</f>
        <v>6.7359557189874769E-2</v>
      </c>
      <c r="BK59" s="229">
        <f>-((Customer!BN37+Customer!BN38)*(BK$30/'Inputs and Model Assumptions'!$D$61)/$B$5)</f>
        <v>6.7369661123453273E-2</v>
      </c>
      <c r="BL59" s="229">
        <f>-((Customer!BO37+Customer!BO38)*(BL$30/'Inputs and Model Assumptions'!$D$61)/$B$5)</f>
        <v>6.7379766572621777E-2</v>
      </c>
      <c r="BM59" s="229">
        <f>-((Customer!BP37+Customer!BP38)*(BM$30/'Inputs and Model Assumptions'!$D$61)/$B$5)</f>
        <v>6.7389873537607684E-2</v>
      </c>
      <c r="BN59" s="229">
        <f>-((Customer!BQ37+Customer!BQ38)*(BN$30/'Inputs and Model Assumptions'!$D$61)/$B$5)</f>
        <v>6.7399982018638338E-2</v>
      </c>
      <c r="BO59" s="229">
        <f>-((Customer!BR37+Customer!BR38)*(BO$30/'Inputs and Model Assumptions'!$D$61)/$B$5)</f>
        <v>6.7410092015941142E-2</v>
      </c>
      <c r="BP59" s="229">
        <f>-((Customer!BS37+Customer!BS38)*(BP$30/'Inputs and Model Assumptions'!$D$61)/$B$5)</f>
        <v>6.7420203529743539E-2</v>
      </c>
      <c r="BQ59" s="229">
        <f>-((Customer!BT37+Customer!BT38)*(BQ$30/'Inputs and Model Assumptions'!$D$61)/$B$5)</f>
        <v>6.7430316560273013E-2</v>
      </c>
      <c r="BR59" s="229">
        <f>-((Customer!BU37+Customer!BU38)*(BR$30/'Inputs and Model Assumptions'!$D$61)/$B$5)</f>
        <v>6.7440431107757048E-2</v>
      </c>
      <c r="BS59" s="229">
        <f>-((Customer!BV37+Customer!BV38)*(BS$30/'Inputs and Model Assumptions'!$D$61)/$B$5)</f>
        <v>6.7450547172423214E-2</v>
      </c>
      <c r="BT59" s="229">
        <f>-((Customer!BW37+Customer!BW38)*(BT$30/'Inputs and Model Assumptions'!$D$61)/$B$5)</f>
        <v>6.7460664754499106E-2</v>
      </c>
      <c r="BU59" s="229">
        <f>-((Customer!BX37+Customer!BX38)*(BU$30/'Inputs and Model Assumptions'!$D$61)/$B$5)</f>
        <v>6.7470783854212277E-2</v>
      </c>
      <c r="BV59" s="229">
        <f>-((Customer!BY37+Customer!BY38)*(BV$30/'Inputs and Model Assumptions'!$D$61)/$B$5)</f>
        <v>6.7480904471790421E-2</v>
      </c>
      <c r="BW59" s="229">
        <f>-((Customer!BZ37+Customer!BZ38)*(BW$30/'Inputs and Model Assumptions'!$D$61)/$B$5)</f>
        <v>6.7491026607461188E-2</v>
      </c>
      <c r="BX59" s="229">
        <f>-((Customer!CA37+Customer!CA38)*(BX$30/'Inputs and Model Assumptions'!$D$61)/$B$5)</f>
        <v>6.7501150261452328E-2</v>
      </c>
      <c r="BY59" s="229">
        <f>-((Customer!CB37+Customer!CB38)*(BY$30/'Inputs and Model Assumptions'!$D$61)/$B$5)</f>
        <v>6.7511275433991547E-2</v>
      </c>
      <c r="BZ59" s="229">
        <f>-((Customer!CC37+Customer!CC38)*(BZ$30/'Inputs and Model Assumptions'!$D$61)/$B$5)</f>
        <v>6.7521402125306648E-2</v>
      </c>
      <c r="CA59" s="229">
        <f>-((Customer!CD37+Customer!CD38)*(CA$30/'Inputs and Model Assumptions'!$D$61)/$B$5)</f>
        <v>6.753153033562545E-2</v>
      </c>
      <c r="CB59" s="229">
        <f>-((Customer!CE37+Customer!CE38)*(CB$30/'Inputs and Model Assumptions'!$D$61)/$B$5)</f>
        <v>6.7541660065175785E-2</v>
      </c>
      <c r="CC59" s="229">
        <f>-((Customer!CF37+Customer!CF38)*(CC$30/'Inputs and Model Assumptions'!$D$61)/$B$5)</f>
        <v>6.755179131418558E-2</v>
      </c>
      <c r="CD59" s="229">
        <f>-((Customer!CG37+Customer!CG38)*(CD$30/'Inputs and Model Assumptions'!$D$61)/$B$5)</f>
        <v>6.756192408288271E-2</v>
      </c>
      <c r="CE59" s="229">
        <f>-((Customer!CH37+Customer!CH38)*(CE$30/'Inputs and Model Assumptions'!$D$61)/$B$5)</f>
        <v>6.7572058371495144E-2</v>
      </c>
      <c r="CF59" s="229">
        <f>-((Customer!CI37+Customer!CI38)*(CF$30/'Inputs and Model Assumptions'!$D$61)/$B$5)</f>
        <v>6.7582194180250882E-2</v>
      </c>
      <c r="CG59" s="229">
        <f>-((Customer!CJ37+Customer!CJ38)*(CG$30/'Inputs and Model Assumptions'!$D$61)/$B$5)</f>
        <v>6.759233150937792E-2</v>
      </c>
      <c r="CH59" s="229">
        <f>-((Customer!CK37+Customer!CK38)*(CH$30/'Inputs and Model Assumptions'!$D$61)/$B$5)</f>
        <v>6.7602470359104341E-2</v>
      </c>
      <c r="CI59" s="229">
        <f>-((Customer!CL37+Customer!CL38)*(CI$30/'Inputs and Model Assumptions'!$D$61)/$B$5)</f>
        <v>6.7612610729658199E-2</v>
      </c>
      <c r="CJ59" s="229">
        <f>-((Customer!CM37+Customer!CM38)*(CJ$30/'Inputs and Model Assumptions'!$D$61)/$B$5)</f>
        <v>6.7622752621267671E-2</v>
      </c>
      <c r="CK59" s="229">
        <f>-((Customer!CN37+Customer!CN38)*(CK$30/'Inputs and Model Assumptions'!$D$61)/$B$5)</f>
        <v>6.7632896034160866E-2</v>
      </c>
      <c r="CL59" s="229">
        <f>-((Customer!CO37+Customer!CO38)*(CL$30/'Inputs and Model Assumptions'!$D$61)/$B$5)</f>
        <v>6.7643040968565993E-2</v>
      </c>
      <c r="CM59" s="229">
        <f>-((Customer!CP37+Customer!CP38)*(CM$30/'Inputs and Model Assumptions'!$D$61)/$B$5)</f>
        <v>6.7653187424711297E-2</v>
      </c>
      <c r="CN59" s="229">
        <f>-((Customer!CQ37+Customer!CQ38)*(CN$30/'Inputs and Model Assumptions'!$D$61)/$B$5)</f>
        <v>6.7663335402825001E-2</v>
      </c>
      <c r="CO59" s="229">
        <f>-((Customer!CR37+Customer!CR38)*(CO$30/'Inputs and Model Assumptions'!$D$61)/$B$5)</f>
        <v>6.7673484903135447E-2</v>
      </c>
      <c r="CP59" s="229">
        <f>-((Customer!CS37+Customer!CS38)*(CP$30/'Inputs and Model Assumptions'!$D$61)/$B$5)</f>
        <v>6.7683635925870914E-2</v>
      </c>
      <c r="CQ59" s="229">
        <f>-((Customer!CT37+Customer!CT38)*(CQ$30/'Inputs and Model Assumptions'!$D$61)/$B$5)</f>
        <v>6.76937884712598E-2</v>
      </c>
      <c r="CR59" s="229">
        <f>-((Customer!CU37+Customer!CU38)*(CR$30/'Inputs and Model Assumptions'!$D$61)/$B$5)</f>
        <v>6.7703942539530493E-2</v>
      </c>
      <c r="CS59" s="229">
        <f>-((Customer!CV37+Customer!CV38)*(CS$30/'Inputs and Model Assumptions'!$D$61)/$B$5)</f>
        <v>6.7714098130911435E-2</v>
      </c>
      <c r="CT59" s="229">
        <f>-((Customer!CW37+Customer!CW38)*(CT$30/'Inputs and Model Assumptions'!$D$61)/$B$5)</f>
        <v>6.7724255245631082E-2</v>
      </c>
      <c r="CU59" s="229">
        <f>-((Customer!CX37+Customer!CX38)*(CU$30/'Inputs and Model Assumptions'!$D$61)/$B$5)</f>
        <v>6.7734413883917932E-2</v>
      </c>
      <c r="CV59" s="229">
        <f>-((Customer!CY37+Customer!CY38)*(CV$30/'Inputs and Model Assumptions'!$D$61)/$B$5)</f>
        <v>6.7744574046000539E-2</v>
      </c>
      <c r="CW59" s="229">
        <f>-((Customer!CZ37+Customer!CZ38)*(CW$30/'Inputs and Model Assumptions'!$D$61)/$B$5)</f>
        <v>6.7754735732107427E-2</v>
      </c>
      <c r="CX59" s="229">
        <f>-((Customer!DA37+Customer!DA38)*(CX$30/'Inputs and Model Assumptions'!$D$61)/$B$5)</f>
        <v>6.7764898942467247E-2</v>
      </c>
      <c r="CY59" s="229">
        <f>-((Customer!DB37+Customer!DB38)*(CY$30/'Inputs and Model Assumptions'!$D$61)/$B$5)</f>
        <v>6.777506367730865E-2</v>
      </c>
      <c r="CZ59" s="229">
        <f>-((Customer!DC37+Customer!DC38)*(CZ$30/'Inputs and Model Assumptions'!$D$61)/$B$5)</f>
        <v>6.7785229936860245E-2</v>
      </c>
      <c r="DA59" s="229">
        <f>-((Customer!DD37+Customer!DD38)*(DA$30/'Inputs and Model Assumptions'!$D$61)/$B$5)</f>
        <v>6.7795397721350778E-2</v>
      </c>
      <c r="DB59" s="229">
        <f>-((Customer!DE37+Customer!DE38)*(DB$30/'Inputs and Model Assumptions'!$D$61)/$B$5)</f>
        <v>6.7805567031008984E-2</v>
      </c>
      <c r="DC59" s="229">
        <f>-((Customer!DF37+Customer!DF38)*(DC$30/'Inputs and Model Assumptions'!$D$61)/$B$5)</f>
        <v>6.7815737866063652E-2</v>
      </c>
      <c r="DD59" s="229">
        <f>-((Customer!DG37+Customer!DG38)*(DD$30/'Inputs and Model Assumptions'!$D$61)/$B$5)</f>
        <v>6.7825910226743558E-2</v>
      </c>
      <c r="DE59" s="229">
        <f>-((Customer!DH37+Customer!DH38)*(DE$30/'Inputs and Model Assumptions'!$D$61)/$B$5)</f>
        <v>6.7836084113277573E-2</v>
      </c>
      <c r="DF59" s="229">
        <f>-((Customer!DI37+Customer!DI38)*(DF$30/'Inputs and Model Assumptions'!$D$61)/$B$5)</f>
        <v>6.7846259525894584E-2</v>
      </c>
      <c r="DG59" s="229">
        <f>-((Customer!DJ37+Customer!DJ38)*(DG$30/'Inputs and Model Assumptions'!$D$61)/$B$5)</f>
        <v>6.7856436464823477E-2</v>
      </c>
      <c r="DH59" s="229">
        <f>-((Customer!DK37+Customer!DK38)*(DH$30/'Inputs and Model Assumptions'!$D$61)/$B$5)</f>
        <v>0</v>
      </c>
      <c r="DI59" s="229">
        <f>-((Customer!DL37+Customer!DL38)*(DI$30/'Inputs and Model Assumptions'!$D$61)/$B$5)</f>
        <v>0</v>
      </c>
      <c r="DJ59" s="229">
        <f>-((Customer!DM37+Customer!DM38)*(DJ$30/'Inputs and Model Assumptions'!$D$61)/$B$5)</f>
        <v>0</v>
      </c>
      <c r="DK59" s="229">
        <f>-((Customer!DN37+Customer!DN38)*(DK$30/'Inputs and Model Assumptions'!$D$61)/$B$5)</f>
        <v>0</v>
      </c>
      <c r="DL59" s="229">
        <f>-((Customer!DO37+Customer!DO38)*(DL$30/'Inputs and Model Assumptions'!$D$61)/$B$5)</f>
        <v>0</v>
      </c>
      <c r="DM59" s="229">
        <f>-((Customer!DP37+Customer!DP38)*(DM$30/'Inputs and Model Assumptions'!$D$61)/$B$5)</f>
        <v>0</v>
      </c>
      <c r="DN59" s="229">
        <f>-((Customer!DQ37+Customer!DQ38)*(DN$30/'Inputs and Model Assumptions'!$D$61)/$B$5)</f>
        <v>0</v>
      </c>
      <c r="DO59" s="229">
        <f>-((Customer!DR37+Customer!DR38)*(DO$30/'Inputs and Model Assumptions'!$D$61)/$B$5)</f>
        <v>0</v>
      </c>
      <c r="DP59" s="229">
        <f>-((Customer!DS37+Customer!DS38)*(DP$30/'Inputs and Model Assumptions'!$D$61)/$B$5)</f>
        <v>0</v>
      </c>
      <c r="DQ59" s="230">
        <f>-((Customer!DT37+Customer!DT38)*(DQ$30/'Inputs and Model Assumptions'!$D$61)/$B$5)</f>
        <v>0</v>
      </c>
    </row>
    <row r="60" spans="1:121" s="221" customFormat="1" x14ac:dyDescent="0.2">
      <c r="A60" s="202" t="str">
        <f>"Price per " &amp;$B$4&amp; " for Equipment Amortisation"</f>
        <v>Price per Unit 1 for Equipment Amortisation</v>
      </c>
      <c r="B60" s="228">
        <v>0</v>
      </c>
      <c r="C60" s="229">
        <v>0</v>
      </c>
      <c r="D60" s="229">
        <v>0</v>
      </c>
      <c r="E60" s="229">
        <v>0</v>
      </c>
      <c r="F60" s="229">
        <v>0</v>
      </c>
      <c r="G60" s="229">
        <v>0</v>
      </c>
      <c r="H60" s="229">
        <v>0</v>
      </c>
      <c r="I60" s="229">
        <v>0</v>
      </c>
      <c r="J60" s="229">
        <v>0</v>
      </c>
      <c r="K60" s="229">
        <v>0</v>
      </c>
      <c r="L60" s="229">
        <v>0</v>
      </c>
      <c r="M60" s="229">
        <v>0</v>
      </c>
      <c r="N60" s="229">
        <v>0</v>
      </c>
      <c r="O60" s="229">
        <v>0</v>
      </c>
      <c r="P60" s="229">
        <v>0</v>
      </c>
      <c r="Q60" s="229">
        <v>0</v>
      </c>
      <c r="R60" s="229">
        <v>0</v>
      </c>
      <c r="S60" s="229">
        <v>0</v>
      </c>
      <c r="T60" s="229">
        <v>0</v>
      </c>
      <c r="U60" s="229">
        <v>0</v>
      </c>
      <c r="V60" s="229">
        <v>0</v>
      </c>
      <c r="W60" s="229">
        <v>0</v>
      </c>
      <c r="X60" s="229">
        <v>0</v>
      </c>
      <c r="Y60" s="229">
        <v>0</v>
      </c>
      <c r="Z60" s="229">
        <v>0</v>
      </c>
      <c r="AA60" s="229">
        <v>0</v>
      </c>
      <c r="AB60" s="229">
        <v>0</v>
      </c>
      <c r="AC60" s="229">
        <v>0</v>
      </c>
      <c r="AD60" s="229">
        <v>0</v>
      </c>
      <c r="AE60" s="229">
        <v>0</v>
      </c>
      <c r="AF60" s="229">
        <v>0</v>
      </c>
      <c r="AG60" s="229">
        <v>0</v>
      </c>
      <c r="AH60" s="229">
        <v>0</v>
      </c>
      <c r="AI60" s="229">
        <v>0</v>
      </c>
      <c r="AJ60" s="229">
        <v>0</v>
      </c>
      <c r="AK60" s="229">
        <v>0</v>
      </c>
      <c r="AL60" s="229">
        <v>0</v>
      </c>
      <c r="AM60" s="229">
        <v>0</v>
      </c>
      <c r="AN60" s="229">
        <v>0</v>
      </c>
      <c r="AO60" s="229">
        <v>0</v>
      </c>
      <c r="AP60" s="229">
        <v>0</v>
      </c>
      <c r="AQ60" s="229">
        <v>0</v>
      </c>
      <c r="AR60" s="229">
        <v>0</v>
      </c>
      <c r="AS60" s="229">
        <v>0</v>
      </c>
      <c r="AT60" s="229">
        <v>0</v>
      </c>
      <c r="AU60" s="229">
        <v>0</v>
      </c>
      <c r="AV60" s="229">
        <v>0</v>
      </c>
      <c r="AW60" s="229">
        <v>0</v>
      </c>
      <c r="AX60" s="229">
        <v>0</v>
      </c>
      <c r="AY60" s="229">
        <v>0</v>
      </c>
      <c r="AZ60" s="229">
        <v>0</v>
      </c>
      <c r="BA60" s="229">
        <v>0</v>
      </c>
      <c r="BB60" s="229">
        <v>0</v>
      </c>
      <c r="BC60" s="229">
        <v>0</v>
      </c>
      <c r="BD60" s="229">
        <v>0</v>
      </c>
      <c r="BE60" s="229">
        <v>0</v>
      </c>
      <c r="BF60" s="229">
        <v>0</v>
      </c>
      <c r="BG60" s="229">
        <v>0</v>
      </c>
      <c r="BH60" s="229">
        <v>0</v>
      </c>
      <c r="BI60" s="229">
        <v>0</v>
      </c>
      <c r="BJ60" s="229">
        <v>0</v>
      </c>
      <c r="BK60" s="229">
        <v>0</v>
      </c>
      <c r="BL60" s="229">
        <v>0</v>
      </c>
      <c r="BM60" s="229">
        <v>0</v>
      </c>
      <c r="BN60" s="229">
        <v>0</v>
      </c>
      <c r="BO60" s="229">
        <v>0</v>
      </c>
      <c r="BP60" s="229">
        <v>0</v>
      </c>
      <c r="BQ60" s="229">
        <v>0</v>
      </c>
      <c r="BR60" s="229">
        <v>0</v>
      </c>
      <c r="BS60" s="229">
        <v>0</v>
      </c>
      <c r="BT60" s="229">
        <v>0</v>
      </c>
      <c r="BU60" s="229">
        <v>0</v>
      </c>
      <c r="BV60" s="229">
        <v>0</v>
      </c>
      <c r="BW60" s="229">
        <v>0</v>
      </c>
      <c r="BX60" s="229">
        <v>0</v>
      </c>
      <c r="BY60" s="229">
        <v>0</v>
      </c>
      <c r="BZ60" s="229">
        <v>0</v>
      </c>
      <c r="CA60" s="229">
        <v>0</v>
      </c>
      <c r="CB60" s="229">
        <v>0</v>
      </c>
      <c r="CC60" s="229">
        <v>0</v>
      </c>
      <c r="CD60" s="229">
        <v>0</v>
      </c>
      <c r="CE60" s="229">
        <v>0</v>
      </c>
      <c r="CF60" s="229">
        <v>0</v>
      </c>
      <c r="CG60" s="229">
        <v>0</v>
      </c>
      <c r="CH60" s="229">
        <v>0</v>
      </c>
      <c r="CI60" s="229">
        <v>0</v>
      </c>
      <c r="CJ60" s="229">
        <v>0</v>
      </c>
      <c r="CK60" s="229">
        <v>0</v>
      </c>
      <c r="CL60" s="229">
        <v>0</v>
      </c>
      <c r="CM60" s="229">
        <v>0</v>
      </c>
      <c r="CN60" s="229">
        <v>0</v>
      </c>
      <c r="CO60" s="229">
        <v>0</v>
      </c>
      <c r="CP60" s="229">
        <v>0</v>
      </c>
      <c r="CQ60" s="229">
        <v>0</v>
      </c>
      <c r="CR60" s="229">
        <v>0</v>
      </c>
      <c r="CS60" s="229">
        <v>0</v>
      </c>
      <c r="CT60" s="229">
        <v>0</v>
      </c>
      <c r="CU60" s="229">
        <v>0</v>
      </c>
      <c r="CV60" s="229">
        <v>0</v>
      </c>
      <c r="CW60" s="229">
        <v>0</v>
      </c>
      <c r="CX60" s="229">
        <v>0</v>
      </c>
      <c r="CY60" s="229">
        <v>0</v>
      </c>
      <c r="CZ60" s="229">
        <v>0</v>
      </c>
      <c r="DA60" s="229">
        <v>0</v>
      </c>
      <c r="DB60" s="229">
        <v>0</v>
      </c>
      <c r="DC60" s="229">
        <v>0</v>
      </c>
      <c r="DD60" s="229">
        <v>0</v>
      </c>
      <c r="DE60" s="229">
        <v>0</v>
      </c>
      <c r="DF60" s="229">
        <v>0</v>
      </c>
      <c r="DG60" s="229">
        <v>0</v>
      </c>
      <c r="DH60" s="229">
        <v>0</v>
      </c>
      <c r="DI60" s="229">
        <v>0</v>
      </c>
      <c r="DJ60" s="229">
        <v>0</v>
      </c>
      <c r="DK60" s="229">
        <v>0</v>
      </c>
      <c r="DL60" s="229">
        <v>0</v>
      </c>
      <c r="DM60" s="229">
        <v>0</v>
      </c>
      <c r="DN60" s="229">
        <v>0</v>
      </c>
      <c r="DO60" s="229">
        <v>0</v>
      </c>
      <c r="DP60" s="229">
        <v>0</v>
      </c>
      <c r="DQ60" s="230">
        <v>0</v>
      </c>
    </row>
    <row r="61" spans="1:121" s="3" customFormat="1" x14ac:dyDescent="0.2">
      <c r="A61" s="201" t="str">
        <f>"Price per " &amp;$B$6</f>
        <v>Price per Other</v>
      </c>
      <c r="B61" s="225">
        <f>SUM(B62:B64)</f>
        <v>3.15016106666</v>
      </c>
      <c r="C61" s="226">
        <f>SUM(C62:C64)</f>
        <v>3.1511061149799975</v>
      </c>
      <c r="D61" s="226">
        <f t="shared" ref="D61:I61" si="688">SUM(D62:D64)</f>
        <v>3.1520514468144918</v>
      </c>
      <c r="E61" s="226">
        <f t="shared" si="688"/>
        <v>3.1529970622485362</v>
      </c>
      <c r="F61" s="226">
        <f t="shared" si="688"/>
        <v>3.1539429613672105</v>
      </c>
      <c r="G61" s="226">
        <f t="shared" si="688"/>
        <v>3.1548891442556202</v>
      </c>
      <c r="H61" s="226">
        <f t="shared" si="688"/>
        <v>3.155835610998897</v>
      </c>
      <c r="I61" s="226">
        <f t="shared" si="688"/>
        <v>3.1567823616821964</v>
      </c>
      <c r="J61" s="226">
        <f t="shared" ref="J61" si="689">SUM(J62:J64)</f>
        <v>3.1577293963907014</v>
      </c>
      <c r="K61" s="226">
        <f t="shared" ref="K61" si="690">SUM(K62:K64)</f>
        <v>3.1586767152096185</v>
      </c>
      <c r="L61" s="226">
        <f t="shared" ref="L61" si="691">SUM(L62:L64)</f>
        <v>3.1596243182241808</v>
      </c>
      <c r="M61" s="226">
        <f t="shared" ref="M61:O61" si="692">SUM(M62:M64)</f>
        <v>3.1605722055196481</v>
      </c>
      <c r="N61" s="226">
        <f t="shared" si="692"/>
        <v>3.1615203771813043</v>
      </c>
      <c r="O61" s="226">
        <f t="shared" si="692"/>
        <v>3.1624688332944584</v>
      </c>
      <c r="P61" s="226">
        <f t="shared" ref="P61" si="693">SUM(P62:P64)</f>
        <v>3.163417573944447</v>
      </c>
      <c r="Q61" s="226">
        <f t="shared" ref="Q61" si="694">SUM(Q62:Q64)</f>
        <v>3.1643665992166303</v>
      </c>
      <c r="R61" s="226">
        <f t="shared" ref="R61" si="695">SUM(R62:R64)</f>
        <v>3.1653159091963952</v>
      </c>
      <c r="S61" s="226">
        <f t="shared" ref="S61:U61" si="696">SUM(S62:S64)</f>
        <v>3.1662655039691541</v>
      </c>
      <c r="T61" s="226">
        <f t="shared" si="696"/>
        <v>3.1672153836203449</v>
      </c>
      <c r="U61" s="226">
        <f t="shared" si="696"/>
        <v>3.1681655482354305</v>
      </c>
      <c r="V61" s="226">
        <f t="shared" ref="V61" si="697">SUM(V62:V64)</f>
        <v>3.1691159978999011</v>
      </c>
      <c r="W61" s="226">
        <f t="shared" ref="W61" si="698">SUM(W62:W64)</f>
        <v>3.1700667326992713</v>
      </c>
      <c r="X61" s="226">
        <f t="shared" ref="X61" si="699">SUM(X62:X64)</f>
        <v>3.1710177527190808</v>
      </c>
      <c r="Y61" s="226">
        <f t="shared" ref="Y61:AA61" si="700">SUM(Y62:Y64)</f>
        <v>3.1714934053819892</v>
      </c>
      <c r="Z61" s="226">
        <f t="shared" si="700"/>
        <v>3.1719691293927958</v>
      </c>
      <c r="AA61" s="226">
        <f t="shared" si="700"/>
        <v>3.172444924762206</v>
      </c>
      <c r="AB61" s="226">
        <f t="shared" ref="AB61" si="701">SUM(AB62:AB64)</f>
        <v>3.1729207915009203</v>
      </c>
      <c r="AC61" s="226">
        <f t="shared" ref="AC61" si="702">SUM(AC62:AC64)</f>
        <v>3.1733967296196459</v>
      </c>
      <c r="AD61" s="226">
        <f t="shared" ref="AD61" si="703">SUM(AD62:AD64)</f>
        <v>3.1738727391290884</v>
      </c>
      <c r="AE61" s="226">
        <f t="shared" ref="AE61:AG61" si="704">SUM(AE62:AE64)</f>
        <v>3.1743488200399583</v>
      </c>
      <c r="AF61" s="226">
        <f t="shared" si="704"/>
        <v>3.1748249723629645</v>
      </c>
      <c r="AG61" s="226">
        <f t="shared" si="704"/>
        <v>3.17530119610882</v>
      </c>
      <c r="AH61" s="226">
        <f t="shared" ref="AH61" si="705">SUM(AH62:AH64)</f>
        <v>3.1757774912882359</v>
      </c>
      <c r="AI61" s="226">
        <f t="shared" ref="AI61" si="706">SUM(AI62:AI64)</f>
        <v>3.1762538579119304</v>
      </c>
      <c r="AJ61" s="226">
        <f t="shared" ref="AJ61" si="707">SUM(AJ62:AJ64)</f>
        <v>3.176730295990617</v>
      </c>
      <c r="AK61" s="226">
        <f t="shared" ref="AK61:AM61" si="708">SUM(AK62:AK64)</f>
        <v>3.1772068055350164</v>
      </c>
      <c r="AL61" s="226">
        <f t="shared" si="708"/>
        <v>3.177683386555846</v>
      </c>
      <c r="AM61" s="226">
        <f t="shared" si="708"/>
        <v>3.17816003906383</v>
      </c>
      <c r="AN61" s="226">
        <f t="shared" ref="AN61" si="709">SUM(AN62:AN64)</f>
        <v>3.1786367630696906</v>
      </c>
      <c r="AO61" s="226">
        <f t="shared" ref="AO61" si="710">SUM(AO62:AO64)</f>
        <v>3.179113558584151</v>
      </c>
      <c r="AP61" s="226">
        <f t="shared" ref="AP61" si="711">SUM(AP62:AP64)</f>
        <v>3.1795904256179388</v>
      </c>
      <c r="AQ61" s="226">
        <f t="shared" ref="AQ61:AS61" si="712">SUM(AQ62:AQ64)</f>
        <v>3.1800673641817818</v>
      </c>
      <c r="AR61" s="226">
        <f t="shared" si="712"/>
        <v>3.1805443742864097</v>
      </c>
      <c r="AS61" s="226">
        <f t="shared" si="712"/>
        <v>3.1810214559425525</v>
      </c>
      <c r="AT61" s="226">
        <f t="shared" ref="AT61" si="713">SUM(AT62:AT64)</f>
        <v>3.1814986091609438</v>
      </c>
      <c r="AU61" s="226">
        <f t="shared" ref="AU61" si="714">SUM(AU62:AU64)</f>
        <v>3.1819758339523183</v>
      </c>
      <c r="AV61" s="226">
        <f t="shared" ref="AV61" si="715">SUM(AV62:AV64)</f>
        <v>3.1824531303274113</v>
      </c>
      <c r="AW61" s="226">
        <f t="shared" ref="AW61:AY61" si="716">SUM(AW62:AW64)</f>
        <v>3.1829304982969613</v>
      </c>
      <c r="AX61" s="226">
        <f t="shared" si="716"/>
        <v>3.183407937871706</v>
      </c>
      <c r="AY61" s="226">
        <f t="shared" si="716"/>
        <v>3.1838854490623869</v>
      </c>
      <c r="AZ61" s="226">
        <f t="shared" ref="AZ61" si="717">SUM(AZ62:AZ64)</f>
        <v>3.1843630318797467</v>
      </c>
      <c r="BA61" s="226">
        <f t="shared" ref="BA61" si="718">SUM(BA62:BA64)</f>
        <v>3.1848406863345291</v>
      </c>
      <c r="BB61" s="226">
        <f t="shared" ref="BB61" si="719">SUM(BB62:BB64)</f>
        <v>3.1853184124374794</v>
      </c>
      <c r="BC61" s="226">
        <f t="shared" ref="BC61:BE61" si="720">SUM(BC62:BC64)</f>
        <v>3.1857962101993453</v>
      </c>
      <c r="BD61" s="226">
        <f t="shared" si="720"/>
        <v>3.1862740796308762</v>
      </c>
      <c r="BE61" s="226">
        <f t="shared" si="720"/>
        <v>3.186752020742821</v>
      </c>
      <c r="BF61" s="226">
        <f t="shared" ref="BF61" si="721">SUM(BF62:BF64)</f>
        <v>3.1872300335459323</v>
      </c>
      <c r="BG61" s="226">
        <f t="shared" ref="BG61" si="722">SUM(BG62:BG64)</f>
        <v>3.1877081180509643</v>
      </c>
      <c r="BH61" s="226">
        <f t="shared" ref="BH61" si="723">SUM(BH62:BH64)</f>
        <v>3.1881862742686722</v>
      </c>
      <c r="BI61" s="226">
        <f t="shared" ref="BI61:BK61" si="724">SUM(BI62:BI64)</f>
        <v>3.1886645022098126</v>
      </c>
      <c r="BJ61" s="226">
        <f t="shared" si="724"/>
        <v>3.189142801885144</v>
      </c>
      <c r="BK61" s="226">
        <f t="shared" si="724"/>
        <v>3.1896211733054272</v>
      </c>
      <c r="BL61" s="226">
        <f t="shared" ref="BL61" si="725">SUM(BL62:BL64)</f>
        <v>3.1900996164814237</v>
      </c>
      <c r="BM61" s="226">
        <f t="shared" ref="BM61" si="726">SUM(BM62:BM64)</f>
        <v>3.1905781314238961</v>
      </c>
      <c r="BN61" s="226">
        <f t="shared" ref="BN61" si="727">SUM(BN62:BN64)</f>
        <v>3.1910567181436096</v>
      </c>
      <c r="BO61" s="226">
        <f t="shared" ref="BO61:BQ61" si="728">SUM(BO62:BO64)</f>
        <v>3.1915353766513315</v>
      </c>
      <c r="BP61" s="226">
        <f t="shared" si="728"/>
        <v>3.1920141069578301</v>
      </c>
      <c r="BQ61" s="226">
        <f t="shared" si="728"/>
        <v>3.1924929090738741</v>
      </c>
      <c r="BR61" s="226">
        <f t="shared" ref="BR61" si="729">SUM(BR62:BR64)</f>
        <v>3.1929717830102353</v>
      </c>
      <c r="BS61" s="226">
        <f t="shared" ref="BS61" si="730">SUM(BS62:BS64)</f>
        <v>3.1934507287776865</v>
      </c>
      <c r="BT61" s="226">
        <f t="shared" ref="BT61" si="731">SUM(BT62:BT64)</f>
        <v>3.1939297463870044</v>
      </c>
      <c r="BU61" s="226">
        <f t="shared" ref="BU61:BW61" si="732">SUM(BU62:BU64)</f>
        <v>3.1944088358489622</v>
      </c>
      <c r="BV61" s="226">
        <f t="shared" si="732"/>
        <v>3.19488799717434</v>
      </c>
      <c r="BW61" s="226">
        <f t="shared" si="732"/>
        <v>3.1953672303739165</v>
      </c>
      <c r="BX61" s="226">
        <f t="shared" ref="BX61" si="733">SUM(BX62:BX64)</f>
        <v>3.1958465354584731</v>
      </c>
      <c r="BY61" s="226">
        <f t="shared" ref="BY61" si="734">SUM(BY62:BY64)</f>
        <v>3.1963259124387919</v>
      </c>
      <c r="BZ61" s="226">
        <f t="shared" ref="BZ61" si="735">SUM(BZ62:BZ64)</f>
        <v>3.1968053613256582</v>
      </c>
      <c r="CA61" s="226">
        <f t="shared" ref="CA61:CC61" si="736">SUM(CA62:CA64)</f>
        <v>3.1972848821298574</v>
      </c>
      <c r="CB61" s="226">
        <f t="shared" si="736"/>
        <v>3.197764474862177</v>
      </c>
      <c r="CC61" s="226">
        <f t="shared" si="736"/>
        <v>3.1982441395334069</v>
      </c>
      <c r="CD61" s="226">
        <f t="shared" ref="CD61" si="737">SUM(CD62:CD64)</f>
        <v>3.1987238761543368</v>
      </c>
      <c r="CE61" s="226">
        <f t="shared" ref="CE61" si="738">SUM(CE62:CE64)</f>
        <v>3.1992036847357599</v>
      </c>
      <c r="CF61" s="226">
        <f t="shared" ref="CF61" si="739">SUM(CF62:CF64)</f>
        <v>3.199683565288471</v>
      </c>
      <c r="CG61" s="226">
        <f t="shared" ref="CG61:CI61" si="740">SUM(CG62:CG64)</f>
        <v>3.2001635178232641</v>
      </c>
      <c r="CH61" s="226">
        <f t="shared" si="740"/>
        <v>3.2006435423509378</v>
      </c>
      <c r="CI61" s="226">
        <f t="shared" si="740"/>
        <v>3.201123638882291</v>
      </c>
      <c r="CJ61" s="226">
        <f t="shared" ref="CJ61" si="741">SUM(CJ62:CJ64)</f>
        <v>3.2016038074281239</v>
      </c>
      <c r="CK61" s="226">
        <f t="shared" ref="CK61" si="742">SUM(CK62:CK64)</f>
        <v>3.2020840479992385</v>
      </c>
      <c r="CL61" s="226">
        <f t="shared" ref="CL61" si="743">SUM(CL62:CL64)</f>
        <v>3.2025643606064387</v>
      </c>
      <c r="CM61" s="226">
        <f t="shared" ref="CM61:CO61" si="744">SUM(CM62:CM64)</f>
        <v>3.2030447452605304</v>
      </c>
      <c r="CN61" s="226">
        <f t="shared" si="744"/>
        <v>3.2035252019723193</v>
      </c>
      <c r="CO61" s="226">
        <f t="shared" si="744"/>
        <v>3.2040057307526162</v>
      </c>
      <c r="CP61" s="226">
        <f t="shared" ref="CP61" si="745">SUM(CP62:CP64)</f>
        <v>3.2044863316122294</v>
      </c>
      <c r="CQ61" s="226">
        <f t="shared" ref="CQ61" si="746">SUM(CQ62:CQ64)</f>
        <v>3.2049670045619711</v>
      </c>
      <c r="CR61" s="226">
        <f t="shared" ref="CR61" si="747">SUM(CR62:CR64)</f>
        <v>3.2054477496126559</v>
      </c>
      <c r="CS61" s="226">
        <f t="shared" ref="CS61:CU61" si="748">SUM(CS62:CS64)</f>
        <v>3.2059285667750981</v>
      </c>
      <c r="CT61" s="226">
        <f t="shared" si="748"/>
        <v>3.2064094560601148</v>
      </c>
      <c r="CU61" s="226">
        <f t="shared" si="748"/>
        <v>3.2068904174785242</v>
      </c>
      <c r="CV61" s="226">
        <f t="shared" ref="CV61" si="749">SUM(CV62:CV64)</f>
        <v>3.2073714510411464</v>
      </c>
      <c r="CW61" s="226">
        <f t="shared" ref="CW61" si="750">SUM(CW62:CW64)</f>
        <v>3.2078525567588025</v>
      </c>
      <c r="CX61" s="226">
        <f t="shared" ref="CX61" si="751">SUM(CX62:CX64)</f>
        <v>3.2083337346423164</v>
      </c>
      <c r="CY61" s="226">
        <f t="shared" ref="CY61:DA61" si="752">SUM(CY62:CY64)</f>
        <v>3.208814984702514</v>
      </c>
      <c r="CZ61" s="226">
        <f t="shared" si="752"/>
        <v>3.2092963069502196</v>
      </c>
      <c r="DA61" s="226">
        <f t="shared" si="752"/>
        <v>3.2097777013962623</v>
      </c>
      <c r="DB61" s="226">
        <f t="shared" ref="DB61" si="753">SUM(DB62:DB64)</f>
        <v>3.210259168051472</v>
      </c>
      <c r="DC61" s="226">
        <f t="shared" ref="DC61" si="754">SUM(DC62:DC64)</f>
        <v>3.2107407069266807</v>
      </c>
      <c r="DD61" s="226">
        <f t="shared" ref="DD61" si="755">SUM(DD62:DD64)</f>
        <v>3.2112223180327191</v>
      </c>
      <c r="DE61" s="226">
        <f t="shared" ref="DE61:DG61" si="756">SUM(DE62:DE64)</f>
        <v>3.2117040013804248</v>
      </c>
      <c r="DF61" s="226">
        <f t="shared" si="756"/>
        <v>3.2121857569806327</v>
      </c>
      <c r="DG61" s="226">
        <f t="shared" si="756"/>
        <v>3.2126675848441799</v>
      </c>
      <c r="DH61" s="226">
        <f t="shared" ref="DH61" si="757">SUM(DH62:DH64)</f>
        <v>0</v>
      </c>
      <c r="DI61" s="226">
        <f t="shared" ref="DI61" si="758">SUM(DI62:DI64)</f>
        <v>0</v>
      </c>
      <c r="DJ61" s="226">
        <f t="shared" ref="DJ61" si="759">SUM(DJ62:DJ64)</f>
        <v>0</v>
      </c>
      <c r="DK61" s="226">
        <f t="shared" ref="DK61:DM61" si="760">SUM(DK62:DK64)</f>
        <v>0</v>
      </c>
      <c r="DL61" s="226">
        <f t="shared" si="760"/>
        <v>0</v>
      </c>
      <c r="DM61" s="226">
        <f t="shared" si="760"/>
        <v>0</v>
      </c>
      <c r="DN61" s="226">
        <f t="shared" ref="DN61" si="761">SUM(DN62:DN64)</f>
        <v>0</v>
      </c>
      <c r="DO61" s="226">
        <f t="shared" ref="DO61" si="762">SUM(DO62:DO64)</f>
        <v>0</v>
      </c>
      <c r="DP61" s="226">
        <f t="shared" ref="DP61" si="763">SUM(DP62:DP64)</f>
        <v>0</v>
      </c>
      <c r="DQ61" s="227">
        <f t="shared" ref="DQ61" si="764">SUM(DQ62:DQ64)</f>
        <v>0</v>
      </c>
    </row>
    <row r="62" spans="1:121" s="221" customFormat="1" x14ac:dyDescent="0.2">
      <c r="A62" s="202" t="str">
        <f>"Price per " &amp;$B$6&amp; " for Electricity"</f>
        <v>Price per Other for Electricity</v>
      </c>
      <c r="B62" s="228">
        <f>-(Customer!E40*(B$30/'Inputs and Model Assumptions'!$D$61)/$B$7)</f>
        <v>2.2434943999999999</v>
      </c>
      <c r="C62" s="229">
        <f>-(Customer!F40*(C$30/'Inputs and Model Assumptions'!$D$61)/$B$7)</f>
        <v>2.2441674483199998</v>
      </c>
      <c r="D62" s="229">
        <f>-(Customer!G40*(D$30/'Inputs and Model Assumptions'!$D$61)/$B$7)</f>
        <v>2.244840698554496</v>
      </c>
      <c r="E62" s="229">
        <f>-(Customer!H40*(E$30/'Inputs and Model Assumptions'!$D$61)/$B$7)</f>
        <v>2.2455141507640621</v>
      </c>
      <c r="F62" s="229">
        <f>-(Customer!I40*(F$30/'Inputs and Model Assumptions'!$D$61)/$B$7)</f>
        <v>2.2461878050092912</v>
      </c>
      <c r="G62" s="229">
        <f>-(Customer!J40*(G$30/'Inputs and Model Assumptions'!$D$61)/$B$7)</f>
        <v>2.2468616613507937</v>
      </c>
      <c r="H62" s="229">
        <f>-(Customer!K40*(H$30/'Inputs and Model Assumptions'!$D$61)/$B$7)</f>
        <v>2.247535719849199</v>
      </c>
      <c r="I62" s="229">
        <f>-(Customer!L40*(I$30/'Inputs and Model Assumptions'!$D$61)/$B$7)</f>
        <v>2.2482099805651536</v>
      </c>
      <c r="J62" s="229">
        <f>-(Customer!M40*(J$30/'Inputs and Model Assumptions'!$D$61)/$B$7)</f>
        <v>2.2488844435593234</v>
      </c>
      <c r="K62" s="229">
        <f>-(Customer!N40*(K$30/'Inputs and Model Assumptions'!$D$61)/$B$7)</f>
        <v>2.2495591088923912</v>
      </c>
      <c r="L62" s="229">
        <f>-(Customer!O40*(L$30/'Inputs and Model Assumptions'!$D$61)/$B$7)</f>
        <v>2.2502339766250583</v>
      </c>
      <c r="M62" s="229">
        <f>-(Customer!P40*(M$30/'Inputs and Model Assumptions'!$D$61)/$B$7)</f>
        <v>2.2509090468180459</v>
      </c>
      <c r="N62" s="229">
        <f>-(Customer!Q40*(N$30/'Inputs and Model Assumptions'!$D$61)/$B$7)</f>
        <v>2.2515843195320917</v>
      </c>
      <c r="O62" s="229">
        <f>-(Customer!R40*(O$30/'Inputs and Model Assumptions'!$D$61)/$B$7)</f>
        <v>2.252259794827951</v>
      </c>
      <c r="P62" s="229">
        <f>-(Customer!S40*(P$30/'Inputs and Model Assumptions'!$D$61)/$B$7)</f>
        <v>2.2529354727663997</v>
      </c>
      <c r="Q62" s="229">
        <f>-(Customer!T40*(Q$30/'Inputs and Model Assumptions'!$D$61)/$B$7)</f>
        <v>2.2536113534082296</v>
      </c>
      <c r="R62" s="229">
        <f>-(Customer!U40*(R$30/'Inputs and Model Assumptions'!$D$61)/$B$7)</f>
        <v>2.254287436814252</v>
      </c>
      <c r="S62" s="229">
        <f>-(Customer!V40*(S$30/'Inputs and Model Assumptions'!$D$61)/$B$7)</f>
        <v>2.2549637230452961</v>
      </c>
      <c r="T62" s="229">
        <f>-(Customer!W40*(T$30/'Inputs and Model Assumptions'!$D$61)/$B$7)</f>
        <v>2.2556402121622097</v>
      </c>
      <c r="U62" s="229">
        <f>-(Customer!X40*(U$30/'Inputs and Model Assumptions'!$D$61)/$B$7)</f>
        <v>2.2563169042258582</v>
      </c>
      <c r="V62" s="229">
        <f>-(Customer!Y40*(V$30/'Inputs and Model Assumptions'!$D$61)/$B$7)</f>
        <v>2.2569937992971258</v>
      </c>
      <c r="W62" s="229">
        <f>-(Customer!Z40*(W$30/'Inputs and Model Assumptions'!$D$61)/$B$7)</f>
        <v>2.2576708974369151</v>
      </c>
      <c r="X62" s="229">
        <f>-(Customer!AA40*(X$30/'Inputs and Model Assumptions'!$D$61)/$B$7)</f>
        <v>2.258348198706146</v>
      </c>
      <c r="Y62" s="229">
        <f>-(Customer!AB40*(Y$30/'Inputs and Model Assumptions'!$D$61)/$B$7)</f>
        <v>2.2586869509359522</v>
      </c>
      <c r="Z62" s="229">
        <f>-(Customer!AC40*(Z$30/'Inputs and Model Assumptions'!$D$61)/$B$7)</f>
        <v>2.2590257539785923</v>
      </c>
      <c r="AA62" s="229">
        <f>-(Customer!AD40*(AA$30/'Inputs and Model Assumptions'!$D$61)/$B$7)</f>
        <v>2.25936460784169</v>
      </c>
      <c r="AB62" s="229">
        <f>-(Customer!AE40*(AB$30/'Inputs and Model Assumptions'!$D$61)/$B$7)</f>
        <v>2.2597035125328659</v>
      </c>
      <c r="AC62" s="229">
        <f>-(Customer!AF40*(AC$30/'Inputs and Model Assumptions'!$D$61)/$B$7)</f>
        <v>2.2600424680597464</v>
      </c>
      <c r="AD62" s="229">
        <f>-(Customer!AG40*(AD$30/'Inputs and Model Assumptions'!$D$61)/$B$7)</f>
        <v>2.2603814744299551</v>
      </c>
      <c r="AE62" s="229">
        <f>-(Customer!AH40*(AE$30/'Inputs and Model Assumptions'!$D$61)/$B$7)</f>
        <v>2.2607205316511201</v>
      </c>
      <c r="AF62" s="229">
        <f>-(Customer!AI40*(AF$30/'Inputs and Model Assumptions'!$D$61)/$B$7)</f>
        <v>2.2610596397308678</v>
      </c>
      <c r="AG62" s="229">
        <f>-(Customer!AJ40*(AG$30/'Inputs and Model Assumptions'!$D$61)/$B$7)</f>
        <v>2.261398798676828</v>
      </c>
      <c r="AH62" s="229">
        <f>-(Customer!AK40*(AH$30/'Inputs and Model Assumptions'!$D$61)/$B$7)</f>
        <v>2.2617380084966294</v>
      </c>
      <c r="AI62" s="229">
        <f>-(Customer!AL40*(AI$30/'Inputs and Model Assumptions'!$D$61)/$B$7)</f>
        <v>2.2620772691979045</v>
      </c>
      <c r="AJ62" s="229">
        <f>-(Customer!AM40*(AJ$30/'Inputs and Model Assumptions'!$D$61)/$B$7)</f>
        <v>2.2624165807882841</v>
      </c>
      <c r="AK62" s="229">
        <f>-(Customer!AN40*(AK$30/'Inputs and Model Assumptions'!$D$61)/$B$7)</f>
        <v>2.262755943275403</v>
      </c>
      <c r="AL62" s="229">
        <f>-(Customer!AO40*(AL$30/'Inputs and Model Assumptions'!$D$61)/$B$7)</f>
        <v>2.2630953566668941</v>
      </c>
      <c r="AM62" s="229">
        <f>-(Customer!AP40*(AM$30/'Inputs and Model Assumptions'!$D$61)/$B$7)</f>
        <v>2.2634348209703945</v>
      </c>
      <c r="AN62" s="229">
        <f>-(Customer!AQ40*(AN$30/'Inputs and Model Assumptions'!$D$61)/$B$7)</f>
        <v>2.2637743361935407</v>
      </c>
      <c r="AO62" s="229">
        <f>-(Customer!AR40*(AO$30/'Inputs and Model Assumptions'!$D$61)/$B$7)</f>
        <v>2.2641139023439698</v>
      </c>
      <c r="AP62" s="229">
        <f>-(Customer!AS40*(AP$30/'Inputs and Model Assumptions'!$D$61)/$B$7)</f>
        <v>2.2644535194293214</v>
      </c>
      <c r="AQ62" s="229">
        <f>-(Customer!AT40*(AQ$30/'Inputs and Model Assumptions'!$D$61)/$B$7)</f>
        <v>2.264793187457236</v>
      </c>
      <c r="AR62" s="229">
        <f>-(Customer!AU40*(AR$30/'Inputs and Model Assumptions'!$D$61)/$B$7)</f>
        <v>2.2651329064353551</v>
      </c>
      <c r="AS62" s="229">
        <f>-(Customer!AV40*(AS$30/'Inputs and Model Assumptions'!$D$61)/$B$7)</f>
        <v>2.2654726763713202</v>
      </c>
      <c r="AT62" s="229">
        <f>-(Customer!AW40*(AT$30/'Inputs and Model Assumptions'!$D$61)/$B$7)</f>
        <v>2.2658124972727758</v>
      </c>
      <c r="AU62" s="229">
        <f>-(Customer!AX40*(AU$30/'Inputs and Model Assumptions'!$D$61)/$B$7)</f>
        <v>2.2661523691473673</v>
      </c>
      <c r="AV62" s="229">
        <f>-(Customer!AY40*(AV$30/'Inputs and Model Assumptions'!$D$61)/$B$7)</f>
        <v>2.2664922920027393</v>
      </c>
      <c r="AW62" s="229">
        <f>-(Customer!AZ40*(AW$30/'Inputs and Model Assumptions'!$D$61)/$B$7)</f>
        <v>2.2668322658465403</v>
      </c>
      <c r="AX62" s="229">
        <f>-(Customer!BA40*(AX$30/'Inputs and Model Assumptions'!$D$61)/$B$7)</f>
        <v>2.2671722906864176</v>
      </c>
      <c r="AY62" s="229">
        <f>-(Customer!BB40*(AY$30/'Inputs and Model Assumptions'!$D$61)/$B$7)</f>
        <v>2.2675123665300205</v>
      </c>
      <c r="AZ62" s="229">
        <f>-(Customer!BC40*(AZ$30/'Inputs and Model Assumptions'!$D$61)/$B$7)</f>
        <v>2.2678524933850004</v>
      </c>
      <c r="BA62" s="229">
        <f>-(Customer!BD40*(BA$30/'Inputs and Model Assumptions'!$D$61)/$B$7)</f>
        <v>2.2681926712590084</v>
      </c>
      <c r="BB62" s="229">
        <f>-(Customer!BE40*(BB$30/'Inputs and Model Assumptions'!$D$61)/$B$7)</f>
        <v>2.268532900159697</v>
      </c>
      <c r="BC62" s="229">
        <f>-(Customer!BF40*(BC$30/'Inputs and Model Assumptions'!$D$61)/$B$7)</f>
        <v>2.2688731800947215</v>
      </c>
      <c r="BD62" s="229">
        <f>-(Customer!BG40*(BD$30/'Inputs and Model Assumptions'!$D$61)/$B$7)</f>
        <v>2.2692135110717362</v>
      </c>
      <c r="BE62" s="229">
        <f>-(Customer!BH40*(BE$30/'Inputs and Model Assumptions'!$D$61)/$B$7)</f>
        <v>2.2695538930983972</v>
      </c>
      <c r="BF62" s="229">
        <f>-(Customer!BI40*(BF$30/'Inputs and Model Assumptions'!$D$61)/$B$7)</f>
        <v>2.2698943261823619</v>
      </c>
      <c r="BG62" s="229">
        <f>-(Customer!BJ40*(BG$30/'Inputs and Model Assumptions'!$D$61)/$B$7)</f>
        <v>2.2702348103312895</v>
      </c>
      <c r="BH62" s="229">
        <f>-(Customer!BK40*(BH$30/'Inputs and Model Assumptions'!$D$61)/$B$7)</f>
        <v>2.2705753455528392</v>
      </c>
      <c r="BI62" s="229">
        <f>-(Customer!BL40*(BI$30/'Inputs and Model Assumptions'!$D$61)/$B$7)</f>
        <v>2.2709159318546721</v>
      </c>
      <c r="BJ62" s="229">
        <f>-(Customer!BM40*(BJ$30/'Inputs and Model Assumptions'!$D$61)/$B$7)</f>
        <v>2.2712565692444504</v>
      </c>
      <c r="BK62" s="229">
        <f>-(Customer!BN40*(BK$30/'Inputs and Model Assumptions'!$D$61)/$B$7)</f>
        <v>2.2715972577298373</v>
      </c>
      <c r="BL62" s="229">
        <f>-(Customer!BO40*(BL$30/'Inputs and Model Assumptions'!$D$61)/$B$7)</f>
        <v>2.2719379973184974</v>
      </c>
      <c r="BM62" s="229">
        <f>-(Customer!BP40*(BM$30/'Inputs and Model Assumptions'!$D$61)/$B$7)</f>
        <v>2.2722787880180952</v>
      </c>
      <c r="BN62" s="229">
        <f>-(Customer!BQ40*(BN$30/'Inputs and Model Assumptions'!$D$61)/$B$7)</f>
        <v>2.2726196298362979</v>
      </c>
      <c r="BO62" s="229">
        <f>-(Customer!BR40*(BO$30/'Inputs and Model Assumptions'!$D$61)/$B$7)</f>
        <v>2.2729605227807737</v>
      </c>
      <c r="BP62" s="229">
        <f>-(Customer!BS40*(BP$30/'Inputs and Model Assumptions'!$D$61)/$B$7)</f>
        <v>2.2733014668591913</v>
      </c>
      <c r="BQ62" s="229">
        <f>-(Customer!BT40*(BQ$30/'Inputs and Model Assumptions'!$D$61)/$B$7)</f>
        <v>2.2736424620792204</v>
      </c>
      <c r="BR62" s="229">
        <f>-(Customer!BU40*(BR$30/'Inputs and Model Assumptions'!$D$61)/$B$7)</f>
        <v>2.2739835084485325</v>
      </c>
      <c r="BS62" s="229">
        <f>-(Customer!BV40*(BS$30/'Inputs and Model Assumptions'!$D$61)/$B$7)</f>
        <v>2.2743246059747997</v>
      </c>
      <c r="BT62" s="229">
        <f>-(Customer!BW40*(BT$30/'Inputs and Model Assumptions'!$D$61)/$B$7)</f>
        <v>2.2746657546656968</v>
      </c>
      <c r="BU62" s="229">
        <f>-(Customer!BX40*(BU$30/'Inputs and Model Assumptions'!$D$61)/$B$7)</f>
        <v>2.2750069545288962</v>
      </c>
      <c r="BV62" s="229">
        <f>-(Customer!BY40*(BV$30/'Inputs and Model Assumptions'!$D$61)/$B$7)</f>
        <v>2.275348205572076</v>
      </c>
      <c r="BW62" s="229">
        <f>-(Customer!BZ40*(BW$30/'Inputs and Model Assumptions'!$D$61)/$B$7)</f>
        <v>2.275689507802912</v>
      </c>
      <c r="BX62" s="229">
        <f>-(Customer!CA40*(BX$30/'Inputs and Model Assumptions'!$D$61)/$B$7)</f>
        <v>2.2760308612290827</v>
      </c>
      <c r="BY62" s="229">
        <f>-(Customer!CB40*(BY$30/'Inputs and Model Assumptions'!$D$61)/$B$7)</f>
        <v>2.2763722658582672</v>
      </c>
      <c r="BZ62" s="229">
        <f>-(Customer!CC40*(BZ$30/'Inputs and Model Assumptions'!$D$61)/$B$7)</f>
        <v>2.2767137216981461</v>
      </c>
      <c r="CA62" s="229">
        <f>-(Customer!CD40*(CA$30/'Inputs and Model Assumptions'!$D$61)/$B$7)</f>
        <v>2.2770552287564012</v>
      </c>
      <c r="CB62" s="229">
        <f>-(Customer!CE40*(CB$30/'Inputs and Model Assumptions'!$D$61)/$B$7)</f>
        <v>2.2773967870407148</v>
      </c>
      <c r="CC62" s="229">
        <f>-(Customer!CF40*(CC$30/'Inputs and Model Assumptions'!$D$61)/$B$7)</f>
        <v>2.2777383965587714</v>
      </c>
      <c r="CD62" s="229">
        <f>-(Customer!CG40*(CD$30/'Inputs and Model Assumptions'!$D$61)/$B$7)</f>
        <v>2.2780800573182551</v>
      </c>
      <c r="CE62" s="229">
        <f>-(Customer!CH40*(CE$30/'Inputs and Model Assumptions'!$D$61)/$B$7)</f>
        <v>2.2784217693268527</v>
      </c>
      <c r="CF62" s="229">
        <f>-(Customer!CI40*(CF$30/'Inputs and Model Assumptions'!$D$61)/$B$7)</f>
        <v>2.2787635325922522</v>
      </c>
      <c r="CG62" s="229">
        <f>-(Customer!CJ40*(CG$30/'Inputs and Model Assumptions'!$D$61)/$B$7)</f>
        <v>2.2791053471221412</v>
      </c>
      <c r="CH62" s="229">
        <f>-(Customer!CK40*(CH$30/'Inputs and Model Assumptions'!$D$61)/$B$7)</f>
        <v>2.2794472129242096</v>
      </c>
      <c r="CI62" s="229">
        <f>-(Customer!CL40*(CI$30/'Inputs and Model Assumptions'!$D$61)/$B$7)</f>
        <v>2.2797891300061486</v>
      </c>
      <c r="CJ62" s="229">
        <f>-(Customer!CM40*(CJ$30/'Inputs and Model Assumptions'!$D$61)/$B$7)</f>
        <v>2.2801310983756498</v>
      </c>
      <c r="CK62" s="229">
        <f>-(Customer!CN40*(CK$30/'Inputs and Model Assumptions'!$D$61)/$B$7)</f>
        <v>2.2804731180404065</v>
      </c>
      <c r="CL62" s="229">
        <f>-(Customer!CO40*(CL$30/'Inputs and Model Assumptions'!$D$61)/$B$7)</f>
        <v>2.2808151890081128</v>
      </c>
      <c r="CM62" s="229">
        <f>-(Customer!CP40*(CM$30/'Inputs and Model Assumptions'!$D$61)/$B$7)</f>
        <v>2.2811573112864645</v>
      </c>
      <c r="CN62" s="229">
        <f>-(Customer!CQ40*(CN$30/'Inputs and Model Assumptions'!$D$61)/$B$7)</f>
        <v>2.2814994848831573</v>
      </c>
      <c r="CO62" s="229">
        <f>-(Customer!CR40*(CO$30/'Inputs and Model Assumptions'!$D$61)/$B$7)</f>
        <v>2.2818417098058905</v>
      </c>
      <c r="CP62" s="229">
        <f>-(Customer!CS40*(CP$30/'Inputs and Model Assumptions'!$D$61)/$B$7)</f>
        <v>2.2821839860623614</v>
      </c>
      <c r="CQ62" s="229">
        <f>-(Customer!CT40*(CQ$30/'Inputs and Model Assumptions'!$D$61)/$B$7)</f>
        <v>2.2825263136602709</v>
      </c>
      <c r="CR62" s="229">
        <f>-(Customer!CU40*(CR$30/'Inputs and Model Assumptions'!$D$61)/$B$7)</f>
        <v>2.2828686926073201</v>
      </c>
      <c r="CS62" s="229">
        <f>-(Customer!CV40*(CS$30/'Inputs and Model Assumptions'!$D$61)/$B$7)</f>
        <v>2.2832111229112115</v>
      </c>
      <c r="CT62" s="229">
        <f>-(Customer!CW40*(CT$30/'Inputs and Model Assumptions'!$D$61)/$B$7)</f>
        <v>2.2835536045796485</v>
      </c>
      <c r="CU62" s="229">
        <f>-(Customer!CX40*(CU$30/'Inputs and Model Assumptions'!$D$61)/$B$7)</f>
        <v>2.2838961376203359</v>
      </c>
      <c r="CV62" s="229">
        <f>-(Customer!CY40*(CV$30/'Inputs and Model Assumptions'!$D$61)/$B$7)</f>
        <v>2.2842387220409792</v>
      </c>
      <c r="CW62" s="229">
        <f>-(Customer!CZ40*(CW$30/'Inputs and Model Assumptions'!$D$61)/$B$7)</f>
        <v>2.2845813578492855</v>
      </c>
      <c r="CX62" s="229">
        <f>-(Customer!DA40*(CX$30/'Inputs and Model Assumptions'!$D$61)/$B$7)</f>
        <v>2.2849240450529629</v>
      </c>
      <c r="CY62" s="229">
        <f>-(Customer!DB40*(CY$30/'Inputs and Model Assumptions'!$D$61)/$B$7)</f>
        <v>2.2852667836597216</v>
      </c>
      <c r="CZ62" s="229">
        <f>-(Customer!DC40*(CZ$30/'Inputs and Model Assumptions'!$D$61)/$B$7)</f>
        <v>2.2856095736772706</v>
      </c>
      <c r="DA62" s="229">
        <f>-(Customer!DD40*(DA$30/'Inputs and Model Assumptions'!$D$61)/$B$7)</f>
        <v>2.2859524151133224</v>
      </c>
      <c r="DB62" s="229">
        <f>-(Customer!DE40*(DB$30/'Inputs and Model Assumptions'!$D$61)/$B$7)</f>
        <v>2.2862953079755894</v>
      </c>
      <c r="DC62" s="229">
        <f>-(Customer!DF40*(DC$30/'Inputs and Model Assumptions'!$D$61)/$B$7)</f>
        <v>2.2866382522717865</v>
      </c>
      <c r="DD62" s="229">
        <f>-(Customer!DG40*(DD$30/'Inputs and Model Assumptions'!$D$61)/$B$7)</f>
        <v>2.286981248009627</v>
      </c>
      <c r="DE62" s="229">
        <f>-(Customer!DH40*(DE$30/'Inputs and Model Assumptions'!$D$61)/$B$7)</f>
        <v>2.2873242951968291</v>
      </c>
      <c r="DF62" s="229">
        <f>-(Customer!DI40*(DF$30/'Inputs and Model Assumptions'!$D$61)/$B$7)</f>
        <v>2.287667393841109</v>
      </c>
      <c r="DG62" s="229">
        <f>-(Customer!DJ40*(DG$30/'Inputs and Model Assumptions'!$D$61)/$B$7)</f>
        <v>2.2880105439501852</v>
      </c>
      <c r="DH62" s="229">
        <f>-(Customer!DK40*(DH$30/'Inputs and Model Assumptions'!$D$61)/$B$7)</f>
        <v>0</v>
      </c>
      <c r="DI62" s="229">
        <f>-(Customer!DL40*(DI$30/'Inputs and Model Assumptions'!$D$61)/$B$7)</f>
        <v>0</v>
      </c>
      <c r="DJ62" s="229">
        <f>-(Customer!DM40*(DJ$30/'Inputs and Model Assumptions'!$D$61)/$B$7)</f>
        <v>0</v>
      </c>
      <c r="DK62" s="229">
        <f>-(Customer!DN40*(DK$30/'Inputs and Model Assumptions'!$D$61)/$B$7)</f>
        <v>0</v>
      </c>
      <c r="DL62" s="229">
        <f>-(Customer!DO40*(DL$30/'Inputs and Model Assumptions'!$D$61)/$B$7)</f>
        <v>0</v>
      </c>
      <c r="DM62" s="229">
        <f>-(Customer!DP40*(DM$30/'Inputs and Model Assumptions'!$D$61)/$B$7)</f>
        <v>0</v>
      </c>
      <c r="DN62" s="229">
        <f>-(Customer!DQ40*(DN$30/'Inputs and Model Assumptions'!$D$61)/$B$7)</f>
        <v>0</v>
      </c>
      <c r="DO62" s="229">
        <f>-(Customer!DR40*(DO$30/'Inputs and Model Assumptions'!$D$61)/$B$7)</f>
        <v>0</v>
      </c>
      <c r="DP62" s="229">
        <f>-(Customer!DS40*(DP$30/'Inputs and Model Assumptions'!$D$61)/$B$7)</f>
        <v>0</v>
      </c>
      <c r="DQ62" s="230">
        <f>-(Customer!DT40*(DQ$30/'Inputs and Model Assumptions'!$D$61)/$B$7)</f>
        <v>0</v>
      </c>
    </row>
    <row r="63" spans="1:121" s="221" customFormat="1" x14ac:dyDescent="0.2">
      <c r="A63" s="202" t="str">
        <f>"Price per " &amp;$B$6&amp; " for Maintenance"</f>
        <v>Price per Other for Maintenance</v>
      </c>
      <c r="B63" s="228">
        <f>-((Customer!E37+Customer!E38)*(B$30/'Inputs and Model Assumptions'!$D$61)/$B$7)</f>
        <v>0.90666666665999995</v>
      </c>
      <c r="C63" s="229">
        <f>-((Customer!F37+Customer!F38)*(C$30/'Inputs and Model Assumptions'!$D$61)/$B$7)</f>
        <v>0.90693866665999778</v>
      </c>
      <c r="D63" s="229">
        <f>-((Customer!G37+Customer!G38)*(D$30/'Inputs and Model Assumptions'!$D$61)/$B$7)</f>
        <v>0.90721074825999592</v>
      </c>
      <c r="E63" s="229">
        <f>-((Customer!H37+Customer!H38)*(E$30/'Inputs and Model Assumptions'!$D$61)/$B$7)</f>
        <v>0.90748291148447391</v>
      </c>
      <c r="F63" s="229">
        <f>-((Customer!I37+Customer!I38)*(F$30/'Inputs and Model Assumptions'!$D$61)/$B$7)</f>
        <v>0.90775515635791915</v>
      </c>
      <c r="G63" s="229">
        <f>-((Customer!J37+Customer!J38)*(G$30/'Inputs and Model Assumptions'!$D$61)/$B$7)</f>
        <v>0.90802748290482649</v>
      </c>
      <c r="H63" s="229">
        <f>-((Customer!K37+Customer!K38)*(H$30/'Inputs and Model Assumptions'!$D$61)/$B$7)</f>
        <v>0.90829989114969789</v>
      </c>
      <c r="I63" s="229">
        <f>-((Customer!L37+Customer!L38)*(I$30/'Inputs and Model Assumptions'!$D$61)/$B$7)</f>
        <v>0.90857238111704286</v>
      </c>
      <c r="J63" s="229">
        <f>-((Customer!M37+Customer!M38)*(J$30/'Inputs and Model Assumptions'!$D$61)/$B$7)</f>
        <v>0.90884495283137789</v>
      </c>
      <c r="K63" s="229">
        <f>-((Customer!N37+Customer!N38)*(K$30/'Inputs and Model Assumptions'!$D$61)/$B$7)</f>
        <v>0.90911760631722738</v>
      </c>
      <c r="L63" s="229">
        <f>-((Customer!O37+Customer!O38)*(L$30/'Inputs and Model Assumptions'!$D$61)/$B$7)</f>
        <v>0.90939034159912235</v>
      </c>
      <c r="M63" s="229">
        <f>-((Customer!P37+Customer!P38)*(M$30/'Inputs and Model Assumptions'!$D$61)/$B$7)</f>
        <v>0.90966315870160208</v>
      </c>
      <c r="N63" s="229">
        <f>-((Customer!Q37+Customer!Q38)*(N$30/'Inputs and Model Assumptions'!$D$61)/$B$7)</f>
        <v>0.9099360576492127</v>
      </c>
      <c r="O63" s="229">
        <f>-((Customer!R37+Customer!R38)*(O$30/'Inputs and Model Assumptions'!$D$61)/$B$7)</f>
        <v>0.91020903846650747</v>
      </c>
      <c r="P63" s="229">
        <f>-((Customer!S37+Customer!S38)*(P$30/'Inputs and Model Assumptions'!$D$61)/$B$7)</f>
        <v>0.9104821011780474</v>
      </c>
      <c r="Q63" s="229">
        <f>-((Customer!T37+Customer!T38)*(Q$30/'Inputs and Model Assumptions'!$D$61)/$B$7)</f>
        <v>0.91075524580840084</v>
      </c>
      <c r="R63" s="229">
        <f>-((Customer!U37+Customer!U38)*(R$30/'Inputs and Model Assumptions'!$D$61)/$B$7)</f>
        <v>0.91102847238214324</v>
      </c>
      <c r="S63" s="229">
        <f>-((Customer!V37+Customer!V38)*(S$30/'Inputs and Model Assumptions'!$D$61)/$B$7)</f>
        <v>0.91130178092385783</v>
      </c>
      <c r="T63" s="229">
        <f>-((Customer!W37+Customer!W38)*(T$30/'Inputs and Model Assumptions'!$D$61)/$B$7)</f>
        <v>0.91157517145813505</v>
      </c>
      <c r="U63" s="229">
        <f>-((Customer!X37+Customer!X38)*(U$30/'Inputs and Model Assumptions'!$D$61)/$B$7)</f>
        <v>0.91184864400957244</v>
      </c>
      <c r="V63" s="229">
        <f>-((Customer!Y37+Customer!Y38)*(V$30/'Inputs and Model Assumptions'!$D$61)/$B$7)</f>
        <v>0.91212219860277532</v>
      </c>
      <c r="W63" s="229">
        <f>-((Customer!Z37+Customer!Z38)*(W$30/'Inputs and Model Assumptions'!$D$61)/$B$7)</f>
        <v>0.91239583526235613</v>
      </c>
      <c r="X63" s="229">
        <f>-((Customer!AA37+Customer!AA38)*(X$30/'Inputs and Model Assumptions'!$D$61)/$B$7)</f>
        <v>0.9126695540129347</v>
      </c>
      <c r="Y63" s="229">
        <f>-((Customer!AB37+Customer!AB38)*(Y$30/'Inputs and Model Assumptions'!$D$61)/$B$7)</f>
        <v>0.91280645444603681</v>
      </c>
      <c r="Z63" s="229">
        <f>-((Customer!AC37+Customer!AC38)*(Z$30/'Inputs and Model Assumptions'!$D$61)/$B$7)</f>
        <v>0.91294337541420378</v>
      </c>
      <c r="AA63" s="229">
        <f>-((Customer!AD37+Customer!AD38)*(AA$30/'Inputs and Model Assumptions'!$D$61)/$B$7)</f>
        <v>0.91308031692051617</v>
      </c>
      <c r="AB63" s="229">
        <f>-((Customer!AE37+Customer!AE38)*(AB$30/'Inputs and Model Assumptions'!$D$61)/$B$7)</f>
        <v>0.91321727896805416</v>
      </c>
      <c r="AC63" s="229">
        <f>-((Customer!AF37+Customer!AF38)*(AC$30/'Inputs and Model Assumptions'!$D$61)/$B$7)</f>
        <v>0.91335426155989941</v>
      </c>
      <c r="AD63" s="229">
        <f>-((Customer!AG37+Customer!AG38)*(AD$30/'Inputs and Model Assumptions'!$D$61)/$B$7)</f>
        <v>0.91349126469913344</v>
      </c>
      <c r="AE63" s="229">
        <f>-((Customer!AH37+Customer!AH38)*(AE$30/'Inputs and Model Assumptions'!$D$61)/$B$7)</f>
        <v>0.91362828838883836</v>
      </c>
      <c r="AF63" s="229">
        <f>-((Customer!AI37+Customer!AI38)*(AF$30/'Inputs and Model Assumptions'!$D$61)/$B$7)</f>
        <v>0.91376533263209681</v>
      </c>
      <c r="AG63" s="229">
        <f>-((Customer!AJ37+Customer!AJ38)*(AG$30/'Inputs and Model Assumptions'!$D$61)/$B$7)</f>
        <v>0.91390239743199186</v>
      </c>
      <c r="AH63" s="229">
        <f>-((Customer!AK37+Customer!AK38)*(AH$30/'Inputs and Model Assumptions'!$D$61)/$B$7)</f>
        <v>0.91403948279160674</v>
      </c>
      <c r="AI63" s="229">
        <f>-((Customer!AL37+Customer!AL38)*(AI$30/'Inputs and Model Assumptions'!$D$61)/$B$7)</f>
        <v>0.91417658871402574</v>
      </c>
      <c r="AJ63" s="229">
        <f>-((Customer!AM37+Customer!AM38)*(AJ$30/'Inputs and Model Assumptions'!$D$61)/$B$7)</f>
        <v>0.91431371520233273</v>
      </c>
      <c r="AK63" s="229">
        <f>-((Customer!AN37+Customer!AN38)*(AK$30/'Inputs and Model Assumptions'!$D$61)/$B$7)</f>
        <v>0.91445086225961325</v>
      </c>
      <c r="AL63" s="229">
        <f>-((Customer!AO37+Customer!AO38)*(AL$30/'Inputs and Model Assumptions'!$D$61)/$B$7)</f>
        <v>0.91458802988895216</v>
      </c>
      <c r="AM63" s="229">
        <f>-((Customer!AP37+Customer!AP38)*(AM$30/'Inputs and Model Assumptions'!$D$61)/$B$7)</f>
        <v>0.91472521809343565</v>
      </c>
      <c r="AN63" s="229">
        <f>-((Customer!AQ37+Customer!AQ38)*(AN$30/'Inputs and Model Assumptions'!$D$61)/$B$7)</f>
        <v>0.91486242687614983</v>
      </c>
      <c r="AO63" s="229">
        <f>-((Customer!AR37+Customer!AR38)*(AO$30/'Inputs and Model Assumptions'!$D$61)/$B$7)</f>
        <v>0.91499965624018131</v>
      </c>
      <c r="AP63" s="229">
        <f>-((Customer!AS37+Customer!AS38)*(AP$30/'Inputs and Model Assumptions'!$D$61)/$B$7)</f>
        <v>0.91513690618861732</v>
      </c>
      <c r="AQ63" s="229">
        <f>-((Customer!AT37+Customer!AT38)*(AQ$30/'Inputs and Model Assumptions'!$D$61)/$B$7)</f>
        <v>0.91527417672454581</v>
      </c>
      <c r="AR63" s="229">
        <f>-((Customer!AU37+Customer!AU38)*(AR$30/'Inputs and Model Assumptions'!$D$61)/$B$7)</f>
        <v>0.91541146785105465</v>
      </c>
      <c r="AS63" s="229">
        <f>-((Customer!AV37+Customer!AV38)*(AS$30/'Inputs and Model Assumptions'!$D$61)/$B$7)</f>
        <v>0.91554877957123215</v>
      </c>
      <c r="AT63" s="229">
        <f>-((Customer!AW37+Customer!AW38)*(AT$30/'Inputs and Model Assumptions'!$D$61)/$B$7)</f>
        <v>0.91568611188816795</v>
      </c>
      <c r="AU63" s="229">
        <f>-((Customer!AX37+Customer!AX38)*(AU$30/'Inputs and Model Assumptions'!$D$61)/$B$7)</f>
        <v>0.91582346480495125</v>
      </c>
      <c r="AV63" s="229">
        <f>-((Customer!AY37+Customer!AY38)*(AV$30/'Inputs and Model Assumptions'!$D$61)/$B$7)</f>
        <v>0.91596083832467212</v>
      </c>
      <c r="AW63" s="229">
        <f>-((Customer!AZ37+Customer!AZ38)*(AW$30/'Inputs and Model Assumptions'!$D$61)/$B$7)</f>
        <v>0.91609823245042088</v>
      </c>
      <c r="AX63" s="229">
        <f>-((Customer!BA37+Customer!BA38)*(AX$30/'Inputs and Model Assumptions'!$D$61)/$B$7)</f>
        <v>0.91623564718528849</v>
      </c>
      <c r="AY63" s="229">
        <f>-((Customer!BB37+Customer!BB38)*(AY$30/'Inputs and Model Assumptions'!$D$61)/$B$7)</f>
        <v>0.91637308253236638</v>
      </c>
      <c r="AZ63" s="229">
        <f>-((Customer!BC37+Customer!BC38)*(AZ$30/'Inputs and Model Assumptions'!$D$61)/$B$7)</f>
        <v>0.91651053849474629</v>
      </c>
      <c r="BA63" s="229">
        <f>-((Customer!BD37+Customer!BD38)*(BA$30/'Inputs and Model Assumptions'!$D$61)/$B$7)</f>
        <v>0.91664801507552063</v>
      </c>
      <c r="BB63" s="229">
        <f>-((Customer!BE37+Customer!BE38)*(BB$30/'Inputs and Model Assumptions'!$D$61)/$B$7)</f>
        <v>0.91678551227778216</v>
      </c>
      <c r="BC63" s="229">
        <f>-((Customer!BF37+Customer!BF38)*(BC$30/'Inputs and Model Assumptions'!$D$61)/$B$7)</f>
        <v>0.91692303010462395</v>
      </c>
      <c r="BD63" s="229">
        <f>-((Customer!BG37+Customer!BG38)*(BD$30/'Inputs and Model Assumptions'!$D$61)/$B$7)</f>
        <v>0.91706056855913975</v>
      </c>
      <c r="BE63" s="229">
        <f>-((Customer!BH37+Customer!BH38)*(BE$30/'Inputs and Model Assumptions'!$D$61)/$B$7)</f>
        <v>0.91719812764442366</v>
      </c>
      <c r="BF63" s="229">
        <f>-((Customer!BI37+Customer!BI38)*(BF$30/'Inputs and Model Assumptions'!$D$61)/$B$7)</f>
        <v>0.9173357073635704</v>
      </c>
      <c r="BG63" s="229">
        <f>-((Customer!BJ37+Customer!BJ38)*(BG$30/'Inputs and Model Assumptions'!$D$61)/$B$7)</f>
        <v>0.91747330771967495</v>
      </c>
      <c r="BH63" s="229">
        <f>-((Customer!BK37+Customer!BK38)*(BH$30/'Inputs and Model Assumptions'!$D$61)/$B$7)</f>
        <v>0.91761092871583305</v>
      </c>
      <c r="BI63" s="229">
        <f>-((Customer!BL37+Customer!BL38)*(BI$30/'Inputs and Model Assumptions'!$D$61)/$B$7)</f>
        <v>0.91774857035514035</v>
      </c>
      <c r="BJ63" s="229">
        <f>-((Customer!BM37+Customer!BM38)*(BJ$30/'Inputs and Model Assumptions'!$D$61)/$B$7)</f>
        <v>0.91788623264069369</v>
      </c>
      <c r="BK63" s="229">
        <f>-((Customer!BN37+Customer!BN38)*(BK$30/'Inputs and Model Assumptions'!$D$61)/$B$7)</f>
        <v>0.91802391557558993</v>
      </c>
      <c r="BL63" s="229">
        <f>-((Customer!BO37+Customer!BO38)*(BL$30/'Inputs and Model Assumptions'!$D$61)/$B$7)</f>
        <v>0.91816161916292627</v>
      </c>
      <c r="BM63" s="229">
        <f>-((Customer!BP37+Customer!BP38)*(BM$30/'Inputs and Model Assumptions'!$D$61)/$B$7)</f>
        <v>0.91829934340580077</v>
      </c>
      <c r="BN63" s="229">
        <f>-((Customer!BQ37+Customer!BQ38)*(BN$30/'Inputs and Model Assumptions'!$D$61)/$B$7)</f>
        <v>0.91843708830731174</v>
      </c>
      <c r="BO63" s="229">
        <f>-((Customer!BR37+Customer!BR38)*(BO$30/'Inputs and Model Assumptions'!$D$61)/$B$7)</f>
        <v>0.91857485387055804</v>
      </c>
      <c r="BP63" s="229">
        <f>-((Customer!BS37+Customer!BS38)*(BP$30/'Inputs and Model Assumptions'!$D$61)/$B$7)</f>
        <v>0.91871264009863862</v>
      </c>
      <c r="BQ63" s="229">
        <f>-((Customer!BT37+Customer!BT38)*(BQ$30/'Inputs and Model Assumptions'!$D$61)/$B$7)</f>
        <v>0.91885044699465357</v>
      </c>
      <c r="BR63" s="229">
        <f>-((Customer!BU37+Customer!BU38)*(BR$30/'Inputs and Model Assumptions'!$D$61)/$B$7)</f>
        <v>0.91898827456170284</v>
      </c>
      <c r="BS63" s="229">
        <f>-((Customer!BV37+Customer!BV38)*(BS$30/'Inputs and Model Assumptions'!$D$61)/$B$7)</f>
        <v>0.91912612280288708</v>
      </c>
      <c r="BT63" s="229">
        <f>-((Customer!BW37+Customer!BW38)*(BT$30/'Inputs and Model Assumptions'!$D$61)/$B$7)</f>
        <v>0.91926399172130779</v>
      </c>
      <c r="BU63" s="229">
        <f>-((Customer!BX37+Customer!BX38)*(BU$30/'Inputs and Model Assumptions'!$D$61)/$B$7)</f>
        <v>0.91940188132006606</v>
      </c>
      <c r="BV63" s="229">
        <f>-((Customer!BY37+Customer!BY38)*(BV$30/'Inputs and Model Assumptions'!$D$61)/$B$7)</f>
        <v>0.91953979160226418</v>
      </c>
      <c r="BW63" s="229">
        <f>-((Customer!BZ37+Customer!BZ38)*(BW$30/'Inputs and Model Assumptions'!$D$61)/$B$7)</f>
        <v>0.91967772257100455</v>
      </c>
      <c r="BX63" s="229">
        <f>-((Customer!CA37+Customer!CA38)*(BX$30/'Inputs and Model Assumptions'!$D$61)/$B$7)</f>
        <v>0.91981567422939048</v>
      </c>
      <c r="BY63" s="229">
        <f>-((Customer!CB37+Customer!CB38)*(BY$30/'Inputs and Model Assumptions'!$D$61)/$B$7)</f>
        <v>0.91995364658052481</v>
      </c>
      <c r="BZ63" s="229">
        <f>-((Customer!CC37+Customer!CC38)*(BZ$30/'Inputs and Model Assumptions'!$D$61)/$B$7)</f>
        <v>0.92009163962751195</v>
      </c>
      <c r="CA63" s="229">
        <f>-((Customer!CD37+Customer!CD38)*(CA$30/'Inputs and Model Assumptions'!$D$61)/$B$7)</f>
        <v>0.92022965337345619</v>
      </c>
      <c r="CB63" s="229">
        <f>-((Customer!CE37+Customer!CE38)*(CB$30/'Inputs and Model Assumptions'!$D$61)/$B$7)</f>
        <v>0.92036768782146217</v>
      </c>
      <c r="CC63" s="229">
        <f>-((Customer!CF37+Customer!CF38)*(CC$30/'Inputs and Model Assumptions'!$D$61)/$B$7)</f>
        <v>0.92050574297463561</v>
      </c>
      <c r="CD63" s="229">
        <f>-((Customer!CG37+Customer!CG38)*(CD$30/'Inputs and Model Assumptions'!$D$61)/$B$7)</f>
        <v>0.92064381883608182</v>
      </c>
      <c r="CE63" s="229">
        <f>-((Customer!CH37+Customer!CH38)*(CE$30/'Inputs and Model Assumptions'!$D$61)/$B$7)</f>
        <v>0.92078191540890719</v>
      </c>
      <c r="CF63" s="229">
        <f>-((Customer!CI37+Customer!CI38)*(CF$30/'Inputs and Model Assumptions'!$D$61)/$B$7)</f>
        <v>0.92092003269621869</v>
      </c>
      <c r="CG63" s="229">
        <f>-((Customer!CJ37+Customer!CJ38)*(CG$30/'Inputs and Model Assumptions'!$D$61)/$B$7)</f>
        <v>0.92105817070112317</v>
      </c>
      <c r="CH63" s="229">
        <f>-((Customer!CK37+Customer!CK38)*(CH$30/'Inputs and Model Assumptions'!$D$61)/$B$7)</f>
        <v>0.92119632942672847</v>
      </c>
      <c r="CI63" s="229">
        <f>-((Customer!CL37+Customer!CL38)*(CI$30/'Inputs and Model Assumptions'!$D$61)/$B$7)</f>
        <v>0.92133450887614254</v>
      </c>
      <c r="CJ63" s="229">
        <f>-((Customer!CM37+Customer!CM38)*(CJ$30/'Inputs and Model Assumptions'!$D$61)/$B$7)</f>
        <v>0.92147270905247425</v>
      </c>
      <c r="CK63" s="229">
        <f>-((Customer!CN37+Customer!CN38)*(CK$30/'Inputs and Model Assumptions'!$D$61)/$B$7)</f>
        <v>0.92161092995883209</v>
      </c>
      <c r="CL63" s="229">
        <f>-((Customer!CO37+Customer!CO38)*(CL$30/'Inputs and Model Assumptions'!$D$61)/$B$7)</f>
        <v>0.92174917159832603</v>
      </c>
      <c r="CM63" s="229">
        <f>-((Customer!CP37+Customer!CP38)*(CM$30/'Inputs and Model Assumptions'!$D$61)/$B$7)</f>
        <v>0.92188743397406592</v>
      </c>
      <c r="CN63" s="229">
        <f>-((Customer!CQ37+Customer!CQ38)*(CN$30/'Inputs and Model Assumptions'!$D$61)/$B$7)</f>
        <v>0.92202571708916203</v>
      </c>
      <c r="CO63" s="229">
        <f>-((Customer!CR37+Customer!CR38)*(CO$30/'Inputs and Model Assumptions'!$D$61)/$B$7)</f>
        <v>0.92216402094672578</v>
      </c>
      <c r="CP63" s="229">
        <f>-((Customer!CS37+Customer!CS38)*(CP$30/'Inputs and Model Assumptions'!$D$61)/$B$7)</f>
        <v>0.92230234554986779</v>
      </c>
      <c r="CQ63" s="229">
        <f>-((Customer!CT37+Customer!CT38)*(CQ$30/'Inputs and Model Assumptions'!$D$61)/$B$7)</f>
        <v>0.92244069090170033</v>
      </c>
      <c r="CR63" s="229">
        <f>-((Customer!CU37+Customer!CU38)*(CR$30/'Inputs and Model Assumptions'!$D$61)/$B$7)</f>
        <v>0.9225790570053356</v>
      </c>
      <c r="CS63" s="229">
        <f>-((Customer!CV37+Customer!CV38)*(CS$30/'Inputs and Model Assumptions'!$D$61)/$B$7)</f>
        <v>0.92271744386388654</v>
      </c>
      <c r="CT63" s="229">
        <f>-((Customer!CW37+Customer!CW38)*(CT$30/'Inputs and Model Assumptions'!$D$61)/$B$7)</f>
        <v>0.92285585148046623</v>
      </c>
      <c r="CU63" s="229">
        <f>-((Customer!CX37+Customer!CX38)*(CU$30/'Inputs and Model Assumptions'!$D$61)/$B$7)</f>
        <v>0.92299427985818838</v>
      </c>
      <c r="CV63" s="229">
        <f>-((Customer!CY37+Customer!CY38)*(CV$30/'Inputs and Model Assumptions'!$D$61)/$B$7)</f>
        <v>0.9231327290001673</v>
      </c>
      <c r="CW63" s="229">
        <f>-((Customer!CZ37+Customer!CZ38)*(CW$30/'Inputs and Model Assumptions'!$D$61)/$B$7)</f>
        <v>0.92327119890951725</v>
      </c>
      <c r="CX63" s="229">
        <f>-((Customer!DA37+Customer!DA38)*(CX$30/'Inputs and Model Assumptions'!$D$61)/$B$7)</f>
        <v>0.92340968958935377</v>
      </c>
      <c r="CY63" s="229">
        <f>-((Customer!DB37+Customer!DB38)*(CY$30/'Inputs and Model Assumptions'!$D$61)/$B$7)</f>
        <v>0.92354820104279245</v>
      </c>
      <c r="CZ63" s="229">
        <f>-((Customer!DC37+Customer!DC38)*(CZ$30/'Inputs and Model Assumptions'!$D$61)/$B$7)</f>
        <v>0.92368673327294903</v>
      </c>
      <c r="DA63" s="229">
        <f>-((Customer!DD37+Customer!DD38)*(DA$30/'Inputs and Model Assumptions'!$D$61)/$B$7)</f>
        <v>0.92382528628293992</v>
      </c>
      <c r="DB63" s="229">
        <f>-((Customer!DE37+Customer!DE38)*(DB$30/'Inputs and Model Assumptions'!$D$61)/$B$7)</f>
        <v>0.92396386007588238</v>
      </c>
      <c r="DC63" s="229">
        <f>-((Customer!DF37+Customer!DF38)*(DC$30/'Inputs and Model Assumptions'!$D$61)/$B$7)</f>
        <v>0.92410245465489405</v>
      </c>
      <c r="DD63" s="229">
        <f>-((Customer!DG37+Customer!DG38)*(DD$30/'Inputs and Model Assumptions'!$D$61)/$B$7)</f>
        <v>0.92424107002309219</v>
      </c>
      <c r="DE63" s="229">
        <f>-((Customer!DH37+Customer!DH38)*(DE$30/'Inputs and Model Assumptions'!$D$61)/$B$7)</f>
        <v>0.92437970618359588</v>
      </c>
      <c r="DF63" s="229">
        <f>-((Customer!DI37+Customer!DI38)*(DF$30/'Inputs and Model Assumptions'!$D$61)/$B$7)</f>
        <v>0.92451836313952362</v>
      </c>
      <c r="DG63" s="229">
        <f>-((Customer!DJ37+Customer!DJ38)*(DG$30/'Inputs and Model Assumptions'!$D$61)/$B$7)</f>
        <v>0.9246570408939947</v>
      </c>
      <c r="DH63" s="229">
        <f>-((Customer!DK37+Customer!DK38)*(DH$30/'Inputs and Model Assumptions'!$D$61)/$B$7)</f>
        <v>0</v>
      </c>
      <c r="DI63" s="229">
        <f>-((Customer!DL37+Customer!DL38)*(DI$30/'Inputs and Model Assumptions'!$D$61)/$B$7)</f>
        <v>0</v>
      </c>
      <c r="DJ63" s="229">
        <f>-((Customer!DM37+Customer!DM38)*(DJ$30/'Inputs and Model Assumptions'!$D$61)/$B$7)</f>
        <v>0</v>
      </c>
      <c r="DK63" s="229">
        <f>-((Customer!DN37+Customer!DN38)*(DK$30/'Inputs and Model Assumptions'!$D$61)/$B$7)</f>
        <v>0</v>
      </c>
      <c r="DL63" s="229">
        <f>-((Customer!DO37+Customer!DO38)*(DL$30/'Inputs and Model Assumptions'!$D$61)/$B$7)</f>
        <v>0</v>
      </c>
      <c r="DM63" s="229">
        <f>-((Customer!DP37+Customer!DP38)*(DM$30/'Inputs and Model Assumptions'!$D$61)/$B$7)</f>
        <v>0</v>
      </c>
      <c r="DN63" s="229">
        <f>-((Customer!DQ37+Customer!DQ38)*(DN$30/'Inputs and Model Assumptions'!$D$61)/$B$7)</f>
        <v>0</v>
      </c>
      <c r="DO63" s="229">
        <f>-((Customer!DR37+Customer!DR38)*(DO$30/'Inputs and Model Assumptions'!$D$61)/$B$7)</f>
        <v>0</v>
      </c>
      <c r="DP63" s="229">
        <f>-((Customer!DS37+Customer!DS38)*(DP$30/'Inputs and Model Assumptions'!$D$61)/$B$7)</f>
        <v>0</v>
      </c>
      <c r="DQ63" s="230">
        <f>-((Customer!DT37+Customer!DT38)*(DQ$30/'Inputs and Model Assumptions'!$D$61)/$B$7)</f>
        <v>0</v>
      </c>
    </row>
    <row r="64" spans="1:121" s="221" customFormat="1" x14ac:dyDescent="0.2">
      <c r="A64" s="203" t="str">
        <f>"Price per " &amp;$B$6&amp; " for Equipment Amortisation"</f>
        <v>Price per Other for Equipment Amortisation</v>
      </c>
      <c r="B64" s="231">
        <v>0</v>
      </c>
      <c r="C64" s="232">
        <v>0</v>
      </c>
      <c r="D64" s="232">
        <v>0</v>
      </c>
      <c r="E64" s="232">
        <v>0</v>
      </c>
      <c r="F64" s="232">
        <v>0</v>
      </c>
      <c r="G64" s="232">
        <v>0</v>
      </c>
      <c r="H64" s="232">
        <v>0</v>
      </c>
      <c r="I64" s="232">
        <v>0</v>
      </c>
      <c r="J64" s="232">
        <v>0</v>
      </c>
      <c r="K64" s="232">
        <v>0</v>
      </c>
      <c r="L64" s="232">
        <v>0</v>
      </c>
      <c r="M64" s="232">
        <v>0</v>
      </c>
      <c r="N64" s="232">
        <v>0</v>
      </c>
      <c r="O64" s="232">
        <v>0</v>
      </c>
      <c r="P64" s="232">
        <v>0</v>
      </c>
      <c r="Q64" s="232">
        <v>0</v>
      </c>
      <c r="R64" s="232">
        <v>0</v>
      </c>
      <c r="S64" s="232">
        <v>0</v>
      </c>
      <c r="T64" s="232">
        <v>0</v>
      </c>
      <c r="U64" s="232">
        <v>0</v>
      </c>
      <c r="V64" s="232">
        <v>0</v>
      </c>
      <c r="W64" s="232">
        <v>0</v>
      </c>
      <c r="X64" s="232">
        <v>0</v>
      </c>
      <c r="Y64" s="232">
        <v>0</v>
      </c>
      <c r="Z64" s="232">
        <v>0</v>
      </c>
      <c r="AA64" s="232">
        <v>0</v>
      </c>
      <c r="AB64" s="232">
        <v>0</v>
      </c>
      <c r="AC64" s="232">
        <v>0</v>
      </c>
      <c r="AD64" s="232">
        <v>0</v>
      </c>
      <c r="AE64" s="232">
        <v>0</v>
      </c>
      <c r="AF64" s="232">
        <v>0</v>
      </c>
      <c r="AG64" s="232">
        <v>0</v>
      </c>
      <c r="AH64" s="232">
        <v>0</v>
      </c>
      <c r="AI64" s="232">
        <v>0</v>
      </c>
      <c r="AJ64" s="232">
        <v>0</v>
      </c>
      <c r="AK64" s="232">
        <v>0</v>
      </c>
      <c r="AL64" s="232">
        <v>0</v>
      </c>
      <c r="AM64" s="232">
        <v>0</v>
      </c>
      <c r="AN64" s="232">
        <v>0</v>
      </c>
      <c r="AO64" s="232">
        <v>0</v>
      </c>
      <c r="AP64" s="232">
        <v>0</v>
      </c>
      <c r="AQ64" s="232">
        <v>0</v>
      </c>
      <c r="AR64" s="232">
        <v>0</v>
      </c>
      <c r="AS64" s="232">
        <v>0</v>
      </c>
      <c r="AT64" s="232">
        <v>0</v>
      </c>
      <c r="AU64" s="232">
        <v>0</v>
      </c>
      <c r="AV64" s="232">
        <v>0</v>
      </c>
      <c r="AW64" s="232">
        <v>0</v>
      </c>
      <c r="AX64" s="232">
        <v>0</v>
      </c>
      <c r="AY64" s="232">
        <v>0</v>
      </c>
      <c r="AZ64" s="232">
        <v>0</v>
      </c>
      <c r="BA64" s="232">
        <v>0</v>
      </c>
      <c r="BB64" s="232">
        <v>0</v>
      </c>
      <c r="BC64" s="232">
        <v>0</v>
      </c>
      <c r="BD64" s="232">
        <v>0</v>
      </c>
      <c r="BE64" s="232">
        <v>0</v>
      </c>
      <c r="BF64" s="232">
        <v>0</v>
      </c>
      <c r="BG64" s="232">
        <v>0</v>
      </c>
      <c r="BH64" s="232">
        <v>0</v>
      </c>
      <c r="BI64" s="232">
        <v>0</v>
      </c>
      <c r="BJ64" s="232">
        <v>0</v>
      </c>
      <c r="BK64" s="232">
        <v>0</v>
      </c>
      <c r="BL64" s="232">
        <v>0</v>
      </c>
      <c r="BM64" s="232">
        <v>0</v>
      </c>
      <c r="BN64" s="232">
        <v>0</v>
      </c>
      <c r="BO64" s="232">
        <v>0</v>
      </c>
      <c r="BP64" s="232">
        <v>0</v>
      </c>
      <c r="BQ64" s="232">
        <v>0</v>
      </c>
      <c r="BR64" s="232">
        <v>0</v>
      </c>
      <c r="BS64" s="232">
        <v>0</v>
      </c>
      <c r="BT64" s="232">
        <v>0</v>
      </c>
      <c r="BU64" s="232">
        <v>0</v>
      </c>
      <c r="BV64" s="232">
        <v>0</v>
      </c>
      <c r="BW64" s="232">
        <v>0</v>
      </c>
      <c r="BX64" s="232">
        <v>0</v>
      </c>
      <c r="BY64" s="232">
        <v>0</v>
      </c>
      <c r="BZ64" s="232">
        <v>0</v>
      </c>
      <c r="CA64" s="232">
        <v>0</v>
      </c>
      <c r="CB64" s="232">
        <v>0</v>
      </c>
      <c r="CC64" s="232">
        <v>0</v>
      </c>
      <c r="CD64" s="232">
        <v>0</v>
      </c>
      <c r="CE64" s="232">
        <v>0</v>
      </c>
      <c r="CF64" s="232">
        <v>0</v>
      </c>
      <c r="CG64" s="232">
        <v>0</v>
      </c>
      <c r="CH64" s="232">
        <v>0</v>
      </c>
      <c r="CI64" s="232">
        <v>0</v>
      </c>
      <c r="CJ64" s="232">
        <v>0</v>
      </c>
      <c r="CK64" s="232">
        <v>0</v>
      </c>
      <c r="CL64" s="232">
        <v>0</v>
      </c>
      <c r="CM64" s="232">
        <v>0</v>
      </c>
      <c r="CN64" s="232">
        <v>0</v>
      </c>
      <c r="CO64" s="232">
        <v>0</v>
      </c>
      <c r="CP64" s="232">
        <v>0</v>
      </c>
      <c r="CQ64" s="232">
        <v>0</v>
      </c>
      <c r="CR64" s="232">
        <v>0</v>
      </c>
      <c r="CS64" s="232">
        <v>0</v>
      </c>
      <c r="CT64" s="232">
        <v>0</v>
      </c>
      <c r="CU64" s="232">
        <v>0</v>
      </c>
      <c r="CV64" s="232">
        <v>0</v>
      </c>
      <c r="CW64" s="232">
        <v>0</v>
      </c>
      <c r="CX64" s="232">
        <v>0</v>
      </c>
      <c r="CY64" s="232">
        <v>0</v>
      </c>
      <c r="CZ64" s="232">
        <v>0</v>
      </c>
      <c r="DA64" s="232">
        <v>0</v>
      </c>
      <c r="DB64" s="232">
        <v>0</v>
      </c>
      <c r="DC64" s="232">
        <v>0</v>
      </c>
      <c r="DD64" s="232">
        <v>0</v>
      </c>
      <c r="DE64" s="232">
        <v>0</v>
      </c>
      <c r="DF64" s="232">
        <v>0</v>
      </c>
      <c r="DG64" s="232">
        <v>0</v>
      </c>
      <c r="DH64" s="232">
        <v>0</v>
      </c>
      <c r="DI64" s="232">
        <v>0</v>
      </c>
      <c r="DJ64" s="232">
        <v>0</v>
      </c>
      <c r="DK64" s="232">
        <v>0</v>
      </c>
      <c r="DL64" s="232">
        <v>0</v>
      </c>
      <c r="DM64" s="232">
        <v>0</v>
      </c>
      <c r="DN64" s="232">
        <v>0</v>
      </c>
      <c r="DO64" s="232">
        <v>0</v>
      </c>
      <c r="DP64" s="232">
        <v>0</v>
      </c>
      <c r="DQ64" s="233">
        <v>0</v>
      </c>
    </row>
    <row r="65" spans="1:3" s="3" customFormat="1" x14ac:dyDescent="0.2"/>
    <row r="66" spans="1:3" s="3" customFormat="1" ht="17" thickBot="1" x14ac:dyDescent="0.25"/>
    <row r="67" spans="1:3" s="3" customFormat="1" ht="19" x14ac:dyDescent="0.2">
      <c r="A67" s="410" t="s">
        <v>100</v>
      </c>
      <c r="B67" s="411"/>
      <c r="C67" s="237"/>
    </row>
    <row r="68" spans="1:3" s="3" customFormat="1" ht="19" x14ac:dyDescent="0.2">
      <c r="A68" s="238" t="s">
        <v>77</v>
      </c>
      <c r="B68" s="239"/>
      <c r="C68" s="240"/>
    </row>
    <row r="69" spans="1:3" s="3" customFormat="1" x14ac:dyDescent="0.2">
      <c r="A69" s="234" t="str">
        <f>"Price per " &amp;$B$4</f>
        <v>Price per Unit 1</v>
      </c>
      <c r="B69" s="207">
        <f>INDEX(Pricing!B48:DQ48,MATCH(Pricing!$B$10,Pricing!B46:DQ46,0))</f>
        <v>0.19709066682036383</v>
      </c>
      <c r="C69" s="241" t="str">
        <f>"EUR/"&amp;$B$4</f>
        <v>EUR/Unit 1</v>
      </c>
    </row>
    <row r="70" spans="1:3" s="3" customFormat="1" x14ac:dyDescent="0.2">
      <c r="A70" s="235" t="str">
        <f>"Price per " &amp;$B$4&amp; " for Electricity"</f>
        <v>Price per Unit 1 for Electricity</v>
      </c>
      <c r="B70" s="207">
        <f>INDEX(Pricing!B49:DQ49,MATCH(Pricing!$B$10,Pricing!B46:DQ46,0))</f>
        <v>0.12088288380697958</v>
      </c>
      <c r="C70" s="241" t="str">
        <f>"EUR/"&amp;$B$4</f>
        <v>EUR/Unit 1</v>
      </c>
    </row>
    <row r="71" spans="1:3" s="3" customFormat="1" x14ac:dyDescent="0.2">
      <c r="A71" s="235" t="str">
        <f>"Price per " &amp;$B$4&amp; " for Maintenance"</f>
        <v>Price per Unit 1 for Maintenance</v>
      </c>
      <c r="B71" s="208">
        <f>INDEX(Pricing!B50:DQ50,MATCH(Pricing!$B$10,Pricing!B46:DQ46,0))</f>
        <v>4.7520719857362365E-2</v>
      </c>
      <c r="C71" s="241" t="str">
        <f>"EUR/"&amp;$B$4</f>
        <v>EUR/Unit 1</v>
      </c>
    </row>
    <row r="72" spans="1:3" s="3" customFormat="1" x14ac:dyDescent="0.2">
      <c r="A72" s="235" t="str">
        <f>"Price per " &amp;$B$4&amp; " for Equipment Amortisation"</f>
        <v>Price per Unit 1 for Equipment Amortisation</v>
      </c>
      <c r="B72" s="208">
        <f>INDEX(Pricing!B51:DQ51,MATCH(Pricing!$B$10,Pricing!B46:DQ46,0))</f>
        <v>2.8687063156021906E-2</v>
      </c>
      <c r="C72" s="241" t="str">
        <f>"EUR/"&amp;$B$4</f>
        <v>EUR/Unit 1</v>
      </c>
    </row>
    <row r="73" spans="1:3" s="3" customFormat="1" x14ac:dyDescent="0.2">
      <c r="A73" s="234" t="str">
        <f>"Price per " &amp;$B$6</f>
        <v>Price per Other</v>
      </c>
      <c r="B73" s="207">
        <f>INDEX(Pricing!B52:DQ52,MATCH(Pricing!$B$10,Pricing!B46:DQ46,0))</f>
        <v>2.685688819872158</v>
      </c>
      <c r="C73" s="241" t="str">
        <f>"EUR/"&amp;$B$6</f>
        <v>EUR/Other</v>
      </c>
    </row>
    <row r="74" spans="1:3" s="3" customFormat="1" x14ac:dyDescent="0.2">
      <c r="A74" s="235" t="str">
        <f>"Price per " &amp;$B$6&amp; " for Electricity"</f>
        <v>Price per Other for Electricity</v>
      </c>
      <c r="B74" s="207">
        <f>INDEX(Pricing!B54:DQ54,MATCH(Pricing!$B$10,Pricing!B46:DQ46,0))</f>
        <v>0.64754900925632453</v>
      </c>
      <c r="C74" s="241" t="str">
        <f>"EUR/"&amp;$B$6</f>
        <v>EUR/Other</v>
      </c>
    </row>
    <row r="75" spans="1:3" s="3" customFormat="1" x14ac:dyDescent="0.2">
      <c r="A75" s="235" t="str">
        <f>"Price per " &amp;$B$6&amp; " for Maintenance"</f>
        <v>Price per Other for Maintenance</v>
      </c>
      <c r="B75" s="208">
        <f>INDEX(Pricing!B49:DQ49,MATCH(Pricing!$B$10,Pricing!B46:DQ46,0))</f>
        <v>0.12088288380697958</v>
      </c>
      <c r="C75" s="241" t="str">
        <f>"EUR/"&amp;$B$6</f>
        <v>EUR/Other</v>
      </c>
    </row>
    <row r="76" spans="1:3" s="3" customFormat="1" x14ac:dyDescent="0.2">
      <c r="A76" s="236" t="str">
        <f>"Price per " &amp;$B$6&amp; " for Equipment Amortisation"</f>
        <v>Price per Other for Equipment Amortisation</v>
      </c>
      <c r="B76" s="242">
        <f>INDEX(Pricing!B55:DQ55,MATCH(Pricing!$B$10,Pricing!B46:DQ46,0))</f>
        <v>0.39090904727272519</v>
      </c>
      <c r="C76" s="243" t="str">
        <f>"EUR/"&amp;$B$6</f>
        <v>EUR/Other</v>
      </c>
    </row>
    <row r="77" spans="1:3" s="3" customFormat="1" x14ac:dyDescent="0.2">
      <c r="A77" s="238" t="s">
        <v>78</v>
      </c>
      <c r="B77" s="244"/>
      <c r="C77" s="240"/>
    </row>
    <row r="78" spans="1:3" s="3" customFormat="1" x14ac:dyDescent="0.2">
      <c r="A78" s="234" t="str">
        <f>"Price per " &amp;$B$4</f>
        <v>Price per Unit 1</v>
      </c>
      <c r="B78" s="207">
        <f>INDEX(Pricing!B57:DQ57,MATCH(Pricing!$B$10,Pricing!B46:DQ46,0))</f>
        <v>0.2342827477304702</v>
      </c>
      <c r="C78" s="241" t="str">
        <f>"EUR/"&amp;$B$4</f>
        <v>EUR/Unit 1</v>
      </c>
    </row>
    <row r="79" spans="1:3" s="3" customFormat="1" x14ac:dyDescent="0.2">
      <c r="A79" s="235" t="str">
        <f>"Price per " &amp;$B$4&amp; " for Electricity"</f>
        <v>Price per Unit 1 for Electricity</v>
      </c>
      <c r="B79" s="207">
        <f>INDEX(Pricing!B58:DQ58,MATCH(Pricing!$B$10,Pricing!B46:DQ46,0))</f>
        <v>0.16685243117019719</v>
      </c>
      <c r="C79" s="241" t="str">
        <f>"EUR/"&amp;$B$4</f>
        <v>EUR/Unit 1</v>
      </c>
    </row>
    <row r="80" spans="1:3" s="3" customFormat="1" x14ac:dyDescent="0.2">
      <c r="A80" s="235" t="str">
        <f>"Price per " &amp;$B$4&amp; " for Maintenance"</f>
        <v>Price per Unit 1 for Maintenance</v>
      </c>
      <c r="B80" s="208">
        <f>INDEX(Pricing!B59:DQ59,MATCH(Pricing!$B$10,Pricing!B46:DQ46,0))</f>
        <v>6.7430316560273013E-2</v>
      </c>
      <c r="C80" s="241" t="str">
        <f>"EUR/"&amp;$B$4</f>
        <v>EUR/Unit 1</v>
      </c>
    </row>
    <row r="81" spans="1:3" s="3" customFormat="1" x14ac:dyDescent="0.2">
      <c r="A81" s="235" t="str">
        <f>"Price per " &amp;$B$4&amp; " for Equipment Amortisation"</f>
        <v>Price per Unit 1 for Equipment Amortisation</v>
      </c>
      <c r="B81" s="208">
        <f>INDEX(Pricing!B60:DQ60,MATCH(Pricing!$B$10,Pricing!B46:DQ46,0))</f>
        <v>0</v>
      </c>
      <c r="C81" s="241" t="str">
        <f>"EUR/"&amp;$B$4</f>
        <v>EUR/Unit 1</v>
      </c>
    </row>
    <row r="82" spans="1:3" s="3" customFormat="1" x14ac:dyDescent="0.2">
      <c r="A82" s="234" t="str">
        <f>"Price per " &amp;$B$6</f>
        <v>Price per Other</v>
      </c>
      <c r="B82" s="207">
        <f>INDEX(Pricing!B61:DQ61,MATCH(Pricing!$B$10,Pricing!B46:DQ46,0))</f>
        <v>3.1924929090738741</v>
      </c>
      <c r="C82" s="241" t="str">
        <f>"EUR/"&amp;$B$6</f>
        <v>EUR/Other</v>
      </c>
    </row>
    <row r="83" spans="1:3" s="3" customFormat="1" x14ac:dyDescent="0.2">
      <c r="A83" s="235" t="str">
        <f>"Price per " &amp;$B$6&amp; " for Electricity"</f>
        <v>Price per Other for Electricity</v>
      </c>
      <c r="B83" s="207">
        <f>INDEX(Pricing!B62:DQ62,MATCH(Pricing!$B$10,Pricing!B46:DQ46,0))</f>
        <v>2.2736424620792204</v>
      </c>
      <c r="C83" s="241" t="str">
        <f>"EUR/"&amp;$B$6</f>
        <v>EUR/Other</v>
      </c>
    </row>
    <row r="84" spans="1:3" s="3" customFormat="1" x14ac:dyDescent="0.2">
      <c r="A84" s="235" t="str">
        <f>"Price per " &amp;$B$6&amp; " for Maintenance"</f>
        <v>Price per Other for Maintenance</v>
      </c>
      <c r="B84" s="208">
        <f>INDEX(Pricing!B63:DQ63,MATCH(Pricing!$B$10,Pricing!B46:DQ46,0))</f>
        <v>0.91885044699465357</v>
      </c>
      <c r="C84" s="241" t="str">
        <f>"EUR/"&amp;$B$6</f>
        <v>EUR/Other</v>
      </c>
    </row>
    <row r="85" spans="1:3" s="3" customFormat="1" x14ac:dyDescent="0.2">
      <c r="A85" s="236" t="str">
        <f>"Price per " &amp;$B$6&amp; " for Equipment Amortisation"</f>
        <v>Price per Other for Equipment Amortisation</v>
      </c>
      <c r="B85" s="242">
        <f>INDEX(Pricing!B64:DQ64,MATCH(Pricing!$B$10,Pricing!B46:DQ46,0))</f>
        <v>0</v>
      </c>
      <c r="C85" s="243" t="str">
        <f>"EUR/"&amp;$B$6</f>
        <v>EUR/Other</v>
      </c>
    </row>
    <row r="86" spans="1:3" s="3" customFormat="1" x14ac:dyDescent="0.2"/>
    <row r="87" spans="1:3" s="3" customFormat="1" x14ac:dyDescent="0.2"/>
    <row r="88" spans="1:3" s="3" customFormat="1" x14ac:dyDescent="0.2"/>
    <row r="89" spans="1:3" s="3" customFormat="1" x14ac:dyDescent="0.2"/>
    <row r="90" spans="1:3" s="3" customFormat="1" x14ac:dyDescent="0.2"/>
    <row r="91" spans="1:3" s="3" customFormat="1" x14ac:dyDescent="0.2"/>
    <row r="92" spans="1:3" s="3" customFormat="1" x14ac:dyDescent="0.2"/>
    <row r="93" spans="1:3" s="3" customFormat="1" x14ac:dyDescent="0.2"/>
    <row r="94" spans="1:3" s="3" customFormat="1" x14ac:dyDescent="0.2"/>
    <row r="95" spans="1:3" s="3" customFormat="1" x14ac:dyDescent="0.2"/>
    <row r="96" spans="1:3"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sheetData>
  <sheetProtection algorithmName="SHA-512" hashValue="rUlRJS8EPgSBqwBmVHL+VYHZijRTzTslTdd485u1sBUAImHoy2Id7lwUlbErTfEFnyHB3+SLQB2ejZB8aYtqNA==" saltValue="E20P+0Pts5GFNYjQG1rxyw==" spinCount="100000" sheet="1" objects="1" scenarios="1"/>
  <mergeCells count="7">
    <mergeCell ref="A67:B67"/>
    <mergeCell ref="A12:B12"/>
    <mergeCell ref="A3:B3"/>
    <mergeCell ref="A9:B9"/>
    <mergeCell ref="A25:B25"/>
    <mergeCell ref="A32:B32"/>
    <mergeCell ref="A44:B44"/>
  </mergeCells>
  <dataValidations count="2">
    <dataValidation type="list" allowBlank="1" showInputMessage="1" showErrorMessage="1" sqref="B6" xr:uid="{5E8C0BA4-FF6C-4449-B51E-6B6D7A6D6E61}">
      <formula1>$D$3:$D$5</formula1>
    </dataValidation>
    <dataValidation type="list" allowBlank="1" showInputMessage="1" showErrorMessage="1" sqref="B10" xr:uid="{BA2B80FB-563F-7E42-93B6-E069E704326B}">
      <formula1>$B$27:$DQ$27</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3A81-59A6-604B-8105-FACA73542387}">
  <dimension ref="A1:HG105"/>
  <sheetViews>
    <sheetView zoomScale="63" workbookViewId="0">
      <selection sqref="A1:XFD1048576"/>
    </sheetView>
  </sheetViews>
  <sheetFormatPr baseColWidth="10" defaultColWidth="11" defaultRowHeight="16" outlineLevelRow="1" x14ac:dyDescent="0.2"/>
  <cols>
    <col min="1" max="1" width="43.33203125" customWidth="1"/>
    <col min="2" max="2" width="42" customWidth="1"/>
    <col min="4" max="4" width="14.6640625" customWidth="1"/>
    <col min="140" max="215" width="11" style="3"/>
  </cols>
  <sheetData>
    <row r="1" spans="1:215" s="141" customFormat="1" ht="15.5" customHeight="1" x14ac:dyDescent="0.2">
      <c r="A1" s="246"/>
      <c r="B1" s="248" t="s">
        <v>56</v>
      </c>
      <c r="C1" s="249"/>
      <c r="D1" s="250" t="s">
        <v>54</v>
      </c>
      <c r="E1" s="65">
        <f>DATE(YEAR('Inputs and Model Assumptions'!D4),MONTH(1),DAY(1))</f>
        <v>44197</v>
      </c>
      <c r="F1" s="65">
        <f t="shared" ref="F1:BQ1" si="0">DATE(YEAR(E1),MONTH(E1)+1,DAY(1))</f>
        <v>44228</v>
      </c>
      <c r="G1" s="65">
        <f t="shared" si="0"/>
        <v>44256</v>
      </c>
      <c r="H1" s="65">
        <f t="shared" si="0"/>
        <v>44287</v>
      </c>
      <c r="I1" s="65">
        <f t="shared" si="0"/>
        <v>44317</v>
      </c>
      <c r="J1" s="65">
        <f t="shared" si="0"/>
        <v>44348</v>
      </c>
      <c r="K1" s="65">
        <f t="shared" si="0"/>
        <v>44378</v>
      </c>
      <c r="L1" s="65">
        <f t="shared" si="0"/>
        <v>44409</v>
      </c>
      <c r="M1" s="65">
        <f t="shared" si="0"/>
        <v>44440</v>
      </c>
      <c r="N1" s="65">
        <f t="shared" si="0"/>
        <v>44470</v>
      </c>
      <c r="O1" s="65">
        <f t="shared" si="0"/>
        <v>44501</v>
      </c>
      <c r="P1" s="65">
        <f t="shared" si="0"/>
        <v>44531</v>
      </c>
      <c r="Q1" s="65">
        <f t="shared" si="0"/>
        <v>44562</v>
      </c>
      <c r="R1" s="65">
        <f t="shared" si="0"/>
        <v>44593</v>
      </c>
      <c r="S1" s="65">
        <f t="shared" si="0"/>
        <v>44621</v>
      </c>
      <c r="T1" s="65">
        <f t="shared" si="0"/>
        <v>44652</v>
      </c>
      <c r="U1" s="65">
        <f t="shared" si="0"/>
        <v>44682</v>
      </c>
      <c r="V1" s="65">
        <f t="shared" si="0"/>
        <v>44713</v>
      </c>
      <c r="W1" s="65">
        <f t="shared" si="0"/>
        <v>44743</v>
      </c>
      <c r="X1" s="65">
        <f t="shared" si="0"/>
        <v>44774</v>
      </c>
      <c r="Y1" s="65">
        <f t="shared" si="0"/>
        <v>44805</v>
      </c>
      <c r="Z1" s="65">
        <f t="shared" si="0"/>
        <v>44835</v>
      </c>
      <c r="AA1" s="65">
        <f t="shared" si="0"/>
        <v>44866</v>
      </c>
      <c r="AB1" s="65">
        <f t="shared" si="0"/>
        <v>44896</v>
      </c>
      <c r="AC1" s="65">
        <f t="shared" si="0"/>
        <v>44927</v>
      </c>
      <c r="AD1" s="65">
        <f t="shared" si="0"/>
        <v>44958</v>
      </c>
      <c r="AE1" s="65">
        <f t="shared" si="0"/>
        <v>44986</v>
      </c>
      <c r="AF1" s="65">
        <f t="shared" si="0"/>
        <v>45017</v>
      </c>
      <c r="AG1" s="65">
        <f t="shared" si="0"/>
        <v>45047</v>
      </c>
      <c r="AH1" s="65">
        <f t="shared" si="0"/>
        <v>45078</v>
      </c>
      <c r="AI1" s="65">
        <f t="shared" si="0"/>
        <v>45108</v>
      </c>
      <c r="AJ1" s="65">
        <f t="shared" si="0"/>
        <v>45139</v>
      </c>
      <c r="AK1" s="65">
        <f t="shared" si="0"/>
        <v>45170</v>
      </c>
      <c r="AL1" s="65">
        <f t="shared" si="0"/>
        <v>45200</v>
      </c>
      <c r="AM1" s="65">
        <f t="shared" si="0"/>
        <v>45231</v>
      </c>
      <c r="AN1" s="65">
        <f t="shared" si="0"/>
        <v>45261</v>
      </c>
      <c r="AO1" s="65">
        <f t="shared" si="0"/>
        <v>45292</v>
      </c>
      <c r="AP1" s="65">
        <f t="shared" si="0"/>
        <v>45323</v>
      </c>
      <c r="AQ1" s="65">
        <f t="shared" si="0"/>
        <v>45352</v>
      </c>
      <c r="AR1" s="65">
        <f t="shared" si="0"/>
        <v>45383</v>
      </c>
      <c r="AS1" s="65">
        <f t="shared" si="0"/>
        <v>45413</v>
      </c>
      <c r="AT1" s="65">
        <f t="shared" si="0"/>
        <v>45444</v>
      </c>
      <c r="AU1" s="65">
        <f t="shared" si="0"/>
        <v>45474</v>
      </c>
      <c r="AV1" s="65">
        <f t="shared" si="0"/>
        <v>45505</v>
      </c>
      <c r="AW1" s="65">
        <f t="shared" si="0"/>
        <v>45536</v>
      </c>
      <c r="AX1" s="65">
        <f t="shared" si="0"/>
        <v>45566</v>
      </c>
      <c r="AY1" s="65">
        <f t="shared" si="0"/>
        <v>45597</v>
      </c>
      <c r="AZ1" s="65">
        <f t="shared" si="0"/>
        <v>45627</v>
      </c>
      <c r="BA1" s="65">
        <f t="shared" si="0"/>
        <v>45658</v>
      </c>
      <c r="BB1" s="65">
        <f t="shared" si="0"/>
        <v>45689</v>
      </c>
      <c r="BC1" s="65">
        <f t="shared" si="0"/>
        <v>45717</v>
      </c>
      <c r="BD1" s="65">
        <f t="shared" si="0"/>
        <v>45748</v>
      </c>
      <c r="BE1" s="65">
        <f t="shared" si="0"/>
        <v>45778</v>
      </c>
      <c r="BF1" s="65">
        <f t="shared" si="0"/>
        <v>45809</v>
      </c>
      <c r="BG1" s="65">
        <f t="shared" si="0"/>
        <v>45839</v>
      </c>
      <c r="BH1" s="65">
        <f t="shared" si="0"/>
        <v>45870</v>
      </c>
      <c r="BI1" s="65">
        <f t="shared" si="0"/>
        <v>45901</v>
      </c>
      <c r="BJ1" s="65">
        <f t="shared" si="0"/>
        <v>45931</v>
      </c>
      <c r="BK1" s="65">
        <f t="shared" si="0"/>
        <v>45962</v>
      </c>
      <c r="BL1" s="65">
        <f t="shared" si="0"/>
        <v>45992</v>
      </c>
      <c r="BM1" s="65">
        <f t="shared" si="0"/>
        <v>46023</v>
      </c>
      <c r="BN1" s="65">
        <f t="shared" si="0"/>
        <v>46054</v>
      </c>
      <c r="BO1" s="65">
        <f t="shared" si="0"/>
        <v>46082</v>
      </c>
      <c r="BP1" s="65">
        <f t="shared" si="0"/>
        <v>46113</v>
      </c>
      <c r="BQ1" s="65">
        <f t="shared" si="0"/>
        <v>46143</v>
      </c>
      <c r="BR1" s="65">
        <f t="shared" ref="BR1:DT1" si="1">DATE(YEAR(BQ1),MONTH(BQ1)+1,DAY(1))</f>
        <v>46174</v>
      </c>
      <c r="BS1" s="65">
        <f t="shared" si="1"/>
        <v>46204</v>
      </c>
      <c r="BT1" s="65">
        <f t="shared" si="1"/>
        <v>46235</v>
      </c>
      <c r="BU1" s="65">
        <f t="shared" si="1"/>
        <v>46266</v>
      </c>
      <c r="BV1" s="65">
        <f t="shared" si="1"/>
        <v>46296</v>
      </c>
      <c r="BW1" s="65">
        <f t="shared" si="1"/>
        <v>46327</v>
      </c>
      <c r="BX1" s="65">
        <f t="shared" si="1"/>
        <v>46357</v>
      </c>
      <c r="BY1" s="65">
        <f t="shared" si="1"/>
        <v>46388</v>
      </c>
      <c r="BZ1" s="65">
        <f t="shared" si="1"/>
        <v>46419</v>
      </c>
      <c r="CA1" s="65">
        <f t="shared" si="1"/>
        <v>46447</v>
      </c>
      <c r="CB1" s="65">
        <f t="shared" si="1"/>
        <v>46478</v>
      </c>
      <c r="CC1" s="65">
        <f t="shared" si="1"/>
        <v>46508</v>
      </c>
      <c r="CD1" s="65">
        <f t="shared" si="1"/>
        <v>46539</v>
      </c>
      <c r="CE1" s="65">
        <f t="shared" si="1"/>
        <v>46569</v>
      </c>
      <c r="CF1" s="65">
        <f t="shared" si="1"/>
        <v>46600</v>
      </c>
      <c r="CG1" s="65">
        <f t="shared" si="1"/>
        <v>46631</v>
      </c>
      <c r="CH1" s="65">
        <f t="shared" si="1"/>
        <v>46661</v>
      </c>
      <c r="CI1" s="65">
        <f t="shared" si="1"/>
        <v>46692</v>
      </c>
      <c r="CJ1" s="65">
        <f t="shared" si="1"/>
        <v>46722</v>
      </c>
      <c r="CK1" s="65">
        <f t="shared" si="1"/>
        <v>46753</v>
      </c>
      <c r="CL1" s="65">
        <f t="shared" si="1"/>
        <v>46784</v>
      </c>
      <c r="CM1" s="65">
        <f t="shared" si="1"/>
        <v>46813</v>
      </c>
      <c r="CN1" s="65">
        <f t="shared" si="1"/>
        <v>46844</v>
      </c>
      <c r="CO1" s="65">
        <f t="shared" si="1"/>
        <v>46874</v>
      </c>
      <c r="CP1" s="65">
        <f t="shared" si="1"/>
        <v>46905</v>
      </c>
      <c r="CQ1" s="65">
        <f t="shared" si="1"/>
        <v>46935</v>
      </c>
      <c r="CR1" s="65">
        <f t="shared" si="1"/>
        <v>46966</v>
      </c>
      <c r="CS1" s="65">
        <f t="shared" si="1"/>
        <v>46997</v>
      </c>
      <c r="CT1" s="65">
        <f t="shared" si="1"/>
        <v>47027</v>
      </c>
      <c r="CU1" s="65">
        <f t="shared" si="1"/>
        <v>47058</v>
      </c>
      <c r="CV1" s="65">
        <f t="shared" si="1"/>
        <v>47088</v>
      </c>
      <c r="CW1" s="65">
        <f t="shared" si="1"/>
        <v>47119</v>
      </c>
      <c r="CX1" s="65">
        <f t="shared" si="1"/>
        <v>47150</v>
      </c>
      <c r="CY1" s="65">
        <f t="shared" si="1"/>
        <v>47178</v>
      </c>
      <c r="CZ1" s="65">
        <f t="shared" si="1"/>
        <v>47209</v>
      </c>
      <c r="DA1" s="65">
        <f t="shared" si="1"/>
        <v>47239</v>
      </c>
      <c r="DB1" s="65">
        <f t="shared" si="1"/>
        <v>47270</v>
      </c>
      <c r="DC1" s="65">
        <f t="shared" si="1"/>
        <v>47300</v>
      </c>
      <c r="DD1" s="65">
        <f t="shared" si="1"/>
        <v>47331</v>
      </c>
      <c r="DE1" s="65">
        <f t="shared" si="1"/>
        <v>47362</v>
      </c>
      <c r="DF1" s="65">
        <f t="shared" si="1"/>
        <v>47392</v>
      </c>
      <c r="DG1" s="65">
        <f t="shared" si="1"/>
        <v>47423</v>
      </c>
      <c r="DH1" s="65">
        <f t="shared" si="1"/>
        <v>47453</v>
      </c>
      <c r="DI1" s="65">
        <f t="shared" si="1"/>
        <v>47484</v>
      </c>
      <c r="DJ1" s="65">
        <f t="shared" si="1"/>
        <v>47515</v>
      </c>
      <c r="DK1" s="65">
        <f t="shared" si="1"/>
        <v>47543</v>
      </c>
      <c r="DL1" s="65">
        <f t="shared" si="1"/>
        <v>47574</v>
      </c>
      <c r="DM1" s="65">
        <f t="shared" si="1"/>
        <v>47604</v>
      </c>
      <c r="DN1" s="65">
        <f t="shared" si="1"/>
        <v>47635</v>
      </c>
      <c r="DO1" s="65">
        <f t="shared" si="1"/>
        <v>47665</v>
      </c>
      <c r="DP1" s="65">
        <f t="shared" si="1"/>
        <v>47696</v>
      </c>
      <c r="DQ1" s="65">
        <f t="shared" si="1"/>
        <v>47727</v>
      </c>
      <c r="DR1" s="65">
        <f t="shared" si="1"/>
        <v>47757</v>
      </c>
      <c r="DS1" s="65">
        <f t="shared" si="1"/>
        <v>47788</v>
      </c>
      <c r="DT1" s="65">
        <f t="shared" si="1"/>
        <v>47818</v>
      </c>
      <c r="DU1" s="140"/>
      <c r="DV1" s="140"/>
      <c r="DW1" s="140"/>
      <c r="DX1" s="140"/>
      <c r="DY1" s="140"/>
      <c r="DZ1" s="140"/>
      <c r="EA1" s="140"/>
      <c r="EB1" s="140"/>
      <c r="EC1" s="140"/>
      <c r="ED1" s="140"/>
      <c r="EE1" s="140"/>
      <c r="EF1" s="140"/>
      <c r="EG1" s="140"/>
      <c r="EH1" s="140"/>
      <c r="EI1" s="140"/>
      <c r="EJ1" s="420"/>
      <c r="EK1" s="420"/>
      <c r="EL1" s="420"/>
      <c r="EM1" s="420"/>
      <c r="EN1" s="420"/>
      <c r="EO1" s="420"/>
      <c r="EP1" s="420"/>
      <c r="EQ1" s="420"/>
      <c r="ER1" s="420"/>
      <c r="ES1" s="420"/>
      <c r="ET1" s="420"/>
      <c r="EU1" s="420"/>
      <c r="EV1" s="420"/>
      <c r="EW1" s="420"/>
      <c r="EX1" s="420"/>
      <c r="EY1" s="420"/>
      <c r="EZ1" s="420"/>
      <c r="FA1" s="420"/>
      <c r="FB1" s="420"/>
      <c r="FC1" s="420"/>
      <c r="FD1" s="420"/>
      <c r="FE1" s="420"/>
      <c r="FF1" s="420"/>
      <c r="FG1" s="420"/>
      <c r="FH1" s="420"/>
      <c r="FI1" s="420"/>
      <c r="FJ1" s="420"/>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row>
    <row r="2" spans="1:215" s="141" customFormat="1" ht="15.5" customHeight="1" thickBot="1" x14ac:dyDescent="0.25">
      <c r="A2" s="247"/>
      <c r="B2" s="248" t="s">
        <v>57</v>
      </c>
      <c r="C2" s="251"/>
      <c r="D2" s="251"/>
      <c r="E2" s="65">
        <f t="shared" ref="E2:BP2" si="2">DATE(YEAR(E1),MONTH(E1)+1,DAY(1)-1)</f>
        <v>44227</v>
      </c>
      <c r="F2" s="65">
        <f t="shared" si="2"/>
        <v>44255</v>
      </c>
      <c r="G2" s="65">
        <f t="shared" si="2"/>
        <v>44286</v>
      </c>
      <c r="H2" s="65">
        <f t="shared" si="2"/>
        <v>44316</v>
      </c>
      <c r="I2" s="65">
        <f t="shared" si="2"/>
        <v>44347</v>
      </c>
      <c r="J2" s="65">
        <f t="shared" si="2"/>
        <v>44377</v>
      </c>
      <c r="K2" s="65">
        <f t="shared" si="2"/>
        <v>44408</v>
      </c>
      <c r="L2" s="65">
        <f t="shared" si="2"/>
        <v>44439</v>
      </c>
      <c r="M2" s="65">
        <f t="shared" si="2"/>
        <v>44469</v>
      </c>
      <c r="N2" s="65">
        <f t="shared" si="2"/>
        <v>44500</v>
      </c>
      <c r="O2" s="65">
        <f t="shared" si="2"/>
        <v>44530</v>
      </c>
      <c r="P2" s="65">
        <f t="shared" si="2"/>
        <v>44561</v>
      </c>
      <c r="Q2" s="65">
        <f t="shared" si="2"/>
        <v>44592</v>
      </c>
      <c r="R2" s="65">
        <f t="shared" si="2"/>
        <v>44620</v>
      </c>
      <c r="S2" s="65">
        <f t="shared" si="2"/>
        <v>44651</v>
      </c>
      <c r="T2" s="65">
        <f t="shared" si="2"/>
        <v>44681</v>
      </c>
      <c r="U2" s="65">
        <f t="shared" si="2"/>
        <v>44712</v>
      </c>
      <c r="V2" s="65">
        <f t="shared" si="2"/>
        <v>44742</v>
      </c>
      <c r="W2" s="65">
        <f t="shared" si="2"/>
        <v>44773</v>
      </c>
      <c r="X2" s="65">
        <f t="shared" si="2"/>
        <v>44804</v>
      </c>
      <c r="Y2" s="65">
        <f t="shared" si="2"/>
        <v>44834</v>
      </c>
      <c r="Z2" s="65">
        <f t="shared" si="2"/>
        <v>44865</v>
      </c>
      <c r="AA2" s="65">
        <f t="shared" si="2"/>
        <v>44895</v>
      </c>
      <c r="AB2" s="65">
        <f t="shared" si="2"/>
        <v>44926</v>
      </c>
      <c r="AC2" s="65">
        <f t="shared" si="2"/>
        <v>44957</v>
      </c>
      <c r="AD2" s="65">
        <f t="shared" si="2"/>
        <v>44985</v>
      </c>
      <c r="AE2" s="65">
        <f t="shared" si="2"/>
        <v>45016</v>
      </c>
      <c r="AF2" s="65">
        <f t="shared" si="2"/>
        <v>45046</v>
      </c>
      <c r="AG2" s="65">
        <f t="shared" si="2"/>
        <v>45077</v>
      </c>
      <c r="AH2" s="65">
        <f t="shared" si="2"/>
        <v>45107</v>
      </c>
      <c r="AI2" s="65">
        <f t="shared" si="2"/>
        <v>45138</v>
      </c>
      <c r="AJ2" s="65">
        <f t="shared" si="2"/>
        <v>45169</v>
      </c>
      <c r="AK2" s="65">
        <f t="shared" si="2"/>
        <v>45199</v>
      </c>
      <c r="AL2" s="65">
        <f t="shared" si="2"/>
        <v>45230</v>
      </c>
      <c r="AM2" s="65">
        <f t="shared" si="2"/>
        <v>45260</v>
      </c>
      <c r="AN2" s="65">
        <f t="shared" si="2"/>
        <v>45291</v>
      </c>
      <c r="AO2" s="65">
        <f t="shared" si="2"/>
        <v>45322</v>
      </c>
      <c r="AP2" s="65">
        <f t="shared" si="2"/>
        <v>45351</v>
      </c>
      <c r="AQ2" s="65">
        <f t="shared" si="2"/>
        <v>45382</v>
      </c>
      <c r="AR2" s="65">
        <f t="shared" si="2"/>
        <v>45412</v>
      </c>
      <c r="AS2" s="65">
        <f t="shared" si="2"/>
        <v>45443</v>
      </c>
      <c r="AT2" s="65">
        <f t="shared" si="2"/>
        <v>45473</v>
      </c>
      <c r="AU2" s="65">
        <f t="shared" si="2"/>
        <v>45504</v>
      </c>
      <c r="AV2" s="65">
        <f t="shared" si="2"/>
        <v>45535</v>
      </c>
      <c r="AW2" s="65">
        <f t="shared" si="2"/>
        <v>45565</v>
      </c>
      <c r="AX2" s="65">
        <f t="shared" si="2"/>
        <v>45596</v>
      </c>
      <c r="AY2" s="65">
        <f t="shared" si="2"/>
        <v>45626</v>
      </c>
      <c r="AZ2" s="65">
        <f t="shared" si="2"/>
        <v>45657</v>
      </c>
      <c r="BA2" s="65">
        <f t="shared" si="2"/>
        <v>45688</v>
      </c>
      <c r="BB2" s="65">
        <f t="shared" si="2"/>
        <v>45716</v>
      </c>
      <c r="BC2" s="65">
        <f t="shared" si="2"/>
        <v>45747</v>
      </c>
      <c r="BD2" s="65">
        <f t="shared" si="2"/>
        <v>45777</v>
      </c>
      <c r="BE2" s="65">
        <f t="shared" si="2"/>
        <v>45808</v>
      </c>
      <c r="BF2" s="65">
        <f t="shared" si="2"/>
        <v>45838</v>
      </c>
      <c r="BG2" s="65">
        <f t="shared" si="2"/>
        <v>45869</v>
      </c>
      <c r="BH2" s="65">
        <f t="shared" si="2"/>
        <v>45900</v>
      </c>
      <c r="BI2" s="65">
        <f t="shared" si="2"/>
        <v>45930</v>
      </c>
      <c r="BJ2" s="65">
        <f t="shared" si="2"/>
        <v>45961</v>
      </c>
      <c r="BK2" s="65">
        <f t="shared" si="2"/>
        <v>45991</v>
      </c>
      <c r="BL2" s="65">
        <f t="shared" si="2"/>
        <v>46022</v>
      </c>
      <c r="BM2" s="65">
        <f t="shared" si="2"/>
        <v>46053</v>
      </c>
      <c r="BN2" s="65">
        <f t="shared" si="2"/>
        <v>46081</v>
      </c>
      <c r="BO2" s="65">
        <f t="shared" si="2"/>
        <v>46112</v>
      </c>
      <c r="BP2" s="65">
        <f t="shared" si="2"/>
        <v>46142</v>
      </c>
      <c r="BQ2" s="65">
        <f t="shared" ref="BQ2:DT2" si="3">DATE(YEAR(BQ1),MONTH(BQ1)+1,DAY(1)-1)</f>
        <v>46173</v>
      </c>
      <c r="BR2" s="65">
        <f t="shared" si="3"/>
        <v>46203</v>
      </c>
      <c r="BS2" s="65">
        <f t="shared" si="3"/>
        <v>46234</v>
      </c>
      <c r="BT2" s="65">
        <f t="shared" si="3"/>
        <v>46265</v>
      </c>
      <c r="BU2" s="65">
        <f t="shared" si="3"/>
        <v>46295</v>
      </c>
      <c r="BV2" s="65">
        <f t="shared" si="3"/>
        <v>46326</v>
      </c>
      <c r="BW2" s="65">
        <f t="shared" si="3"/>
        <v>46356</v>
      </c>
      <c r="BX2" s="65">
        <f t="shared" si="3"/>
        <v>46387</v>
      </c>
      <c r="BY2" s="65">
        <f t="shared" si="3"/>
        <v>46418</v>
      </c>
      <c r="BZ2" s="65">
        <f t="shared" si="3"/>
        <v>46446</v>
      </c>
      <c r="CA2" s="65">
        <f t="shared" si="3"/>
        <v>46477</v>
      </c>
      <c r="CB2" s="65">
        <f t="shared" si="3"/>
        <v>46507</v>
      </c>
      <c r="CC2" s="65">
        <f t="shared" si="3"/>
        <v>46538</v>
      </c>
      <c r="CD2" s="65">
        <f t="shared" si="3"/>
        <v>46568</v>
      </c>
      <c r="CE2" s="65">
        <f t="shared" si="3"/>
        <v>46599</v>
      </c>
      <c r="CF2" s="65">
        <f t="shared" si="3"/>
        <v>46630</v>
      </c>
      <c r="CG2" s="65">
        <f t="shared" si="3"/>
        <v>46660</v>
      </c>
      <c r="CH2" s="65">
        <f t="shared" si="3"/>
        <v>46691</v>
      </c>
      <c r="CI2" s="65">
        <f t="shared" si="3"/>
        <v>46721</v>
      </c>
      <c r="CJ2" s="65">
        <f t="shared" si="3"/>
        <v>46752</v>
      </c>
      <c r="CK2" s="65">
        <f t="shared" si="3"/>
        <v>46783</v>
      </c>
      <c r="CL2" s="65">
        <f t="shared" si="3"/>
        <v>46812</v>
      </c>
      <c r="CM2" s="65">
        <f t="shared" si="3"/>
        <v>46843</v>
      </c>
      <c r="CN2" s="65">
        <f t="shared" si="3"/>
        <v>46873</v>
      </c>
      <c r="CO2" s="65">
        <f t="shared" si="3"/>
        <v>46904</v>
      </c>
      <c r="CP2" s="65">
        <f t="shared" si="3"/>
        <v>46934</v>
      </c>
      <c r="CQ2" s="65">
        <f t="shared" si="3"/>
        <v>46965</v>
      </c>
      <c r="CR2" s="65">
        <f t="shared" si="3"/>
        <v>46996</v>
      </c>
      <c r="CS2" s="65">
        <f t="shared" si="3"/>
        <v>47026</v>
      </c>
      <c r="CT2" s="65">
        <f t="shared" si="3"/>
        <v>47057</v>
      </c>
      <c r="CU2" s="65">
        <f t="shared" si="3"/>
        <v>47087</v>
      </c>
      <c r="CV2" s="65">
        <f t="shared" si="3"/>
        <v>47118</v>
      </c>
      <c r="CW2" s="65">
        <f t="shared" si="3"/>
        <v>47149</v>
      </c>
      <c r="CX2" s="65">
        <f t="shared" si="3"/>
        <v>47177</v>
      </c>
      <c r="CY2" s="65">
        <f t="shared" si="3"/>
        <v>47208</v>
      </c>
      <c r="CZ2" s="65">
        <f t="shared" si="3"/>
        <v>47238</v>
      </c>
      <c r="DA2" s="65">
        <f t="shared" si="3"/>
        <v>47269</v>
      </c>
      <c r="DB2" s="65">
        <f t="shared" si="3"/>
        <v>47299</v>
      </c>
      <c r="DC2" s="65">
        <f t="shared" si="3"/>
        <v>47330</v>
      </c>
      <c r="DD2" s="65">
        <f t="shared" si="3"/>
        <v>47361</v>
      </c>
      <c r="DE2" s="65">
        <f t="shared" si="3"/>
        <v>47391</v>
      </c>
      <c r="DF2" s="65">
        <f t="shared" si="3"/>
        <v>47422</v>
      </c>
      <c r="DG2" s="65">
        <f t="shared" si="3"/>
        <v>47452</v>
      </c>
      <c r="DH2" s="65">
        <f t="shared" si="3"/>
        <v>47483</v>
      </c>
      <c r="DI2" s="65">
        <f t="shared" si="3"/>
        <v>47514</v>
      </c>
      <c r="DJ2" s="65">
        <f t="shared" si="3"/>
        <v>47542</v>
      </c>
      <c r="DK2" s="65">
        <f t="shared" si="3"/>
        <v>47573</v>
      </c>
      <c r="DL2" s="65">
        <f t="shared" si="3"/>
        <v>47603</v>
      </c>
      <c r="DM2" s="65">
        <f t="shared" si="3"/>
        <v>47634</v>
      </c>
      <c r="DN2" s="65">
        <f t="shared" si="3"/>
        <v>47664</v>
      </c>
      <c r="DO2" s="65">
        <f t="shared" si="3"/>
        <v>47695</v>
      </c>
      <c r="DP2" s="65">
        <f t="shared" si="3"/>
        <v>47726</v>
      </c>
      <c r="DQ2" s="65">
        <f t="shared" si="3"/>
        <v>47756</v>
      </c>
      <c r="DR2" s="65">
        <f t="shared" si="3"/>
        <v>47787</v>
      </c>
      <c r="DS2" s="65">
        <f t="shared" si="3"/>
        <v>47817</v>
      </c>
      <c r="DT2" s="65">
        <f t="shared" si="3"/>
        <v>47848</v>
      </c>
      <c r="DU2" s="143"/>
      <c r="DV2" s="143"/>
      <c r="DW2" s="143"/>
      <c r="DX2" s="143"/>
      <c r="DY2" s="143"/>
      <c r="DZ2" s="143"/>
      <c r="EA2" s="143"/>
      <c r="EB2" s="143"/>
      <c r="EC2" s="143"/>
      <c r="ED2" s="143"/>
      <c r="EE2" s="143"/>
      <c r="EF2" s="143"/>
      <c r="EG2" s="143"/>
      <c r="EH2" s="143"/>
      <c r="EI2" s="143"/>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row>
    <row r="3" spans="1:215" s="141" customFormat="1" ht="15.5" customHeight="1" thickBot="1" x14ac:dyDescent="0.25">
      <c r="A3" s="247"/>
      <c r="B3" s="304" t="s">
        <v>58</v>
      </c>
      <c r="C3" s="441"/>
      <c r="D3" s="442"/>
      <c r="E3" s="443">
        <f t="shared" ref="E3:BP3" si="4">YEAR(E2)</f>
        <v>2021</v>
      </c>
      <c r="F3" s="443">
        <f t="shared" si="4"/>
        <v>2021</v>
      </c>
      <c r="G3" s="443">
        <f t="shared" si="4"/>
        <v>2021</v>
      </c>
      <c r="H3" s="443">
        <f t="shared" si="4"/>
        <v>2021</v>
      </c>
      <c r="I3" s="443">
        <f t="shared" si="4"/>
        <v>2021</v>
      </c>
      <c r="J3" s="443">
        <f t="shared" si="4"/>
        <v>2021</v>
      </c>
      <c r="K3" s="443">
        <f t="shared" si="4"/>
        <v>2021</v>
      </c>
      <c r="L3" s="443">
        <f t="shared" si="4"/>
        <v>2021</v>
      </c>
      <c r="M3" s="443">
        <f t="shared" si="4"/>
        <v>2021</v>
      </c>
      <c r="N3" s="443">
        <f t="shared" si="4"/>
        <v>2021</v>
      </c>
      <c r="O3" s="443">
        <f t="shared" si="4"/>
        <v>2021</v>
      </c>
      <c r="P3" s="443">
        <f t="shared" si="4"/>
        <v>2021</v>
      </c>
      <c r="Q3" s="443">
        <f t="shared" si="4"/>
        <v>2022</v>
      </c>
      <c r="R3" s="443">
        <f t="shared" si="4"/>
        <v>2022</v>
      </c>
      <c r="S3" s="443">
        <f t="shared" si="4"/>
        <v>2022</v>
      </c>
      <c r="T3" s="443">
        <f t="shared" si="4"/>
        <v>2022</v>
      </c>
      <c r="U3" s="443">
        <f t="shared" si="4"/>
        <v>2022</v>
      </c>
      <c r="V3" s="443">
        <f t="shared" si="4"/>
        <v>2022</v>
      </c>
      <c r="W3" s="443">
        <f t="shared" si="4"/>
        <v>2022</v>
      </c>
      <c r="X3" s="443">
        <f t="shared" si="4"/>
        <v>2022</v>
      </c>
      <c r="Y3" s="443">
        <f t="shared" si="4"/>
        <v>2022</v>
      </c>
      <c r="Z3" s="443">
        <f t="shared" si="4"/>
        <v>2022</v>
      </c>
      <c r="AA3" s="443">
        <f t="shared" si="4"/>
        <v>2022</v>
      </c>
      <c r="AB3" s="443">
        <f t="shared" si="4"/>
        <v>2022</v>
      </c>
      <c r="AC3" s="443">
        <f t="shared" si="4"/>
        <v>2023</v>
      </c>
      <c r="AD3" s="443">
        <f t="shared" si="4"/>
        <v>2023</v>
      </c>
      <c r="AE3" s="443">
        <f t="shared" si="4"/>
        <v>2023</v>
      </c>
      <c r="AF3" s="443">
        <f t="shared" si="4"/>
        <v>2023</v>
      </c>
      <c r="AG3" s="443">
        <f t="shared" si="4"/>
        <v>2023</v>
      </c>
      <c r="AH3" s="443">
        <f t="shared" si="4"/>
        <v>2023</v>
      </c>
      <c r="AI3" s="443">
        <f t="shared" si="4"/>
        <v>2023</v>
      </c>
      <c r="AJ3" s="443">
        <f t="shared" si="4"/>
        <v>2023</v>
      </c>
      <c r="AK3" s="443">
        <f t="shared" si="4"/>
        <v>2023</v>
      </c>
      <c r="AL3" s="443">
        <f t="shared" si="4"/>
        <v>2023</v>
      </c>
      <c r="AM3" s="443">
        <f t="shared" si="4"/>
        <v>2023</v>
      </c>
      <c r="AN3" s="443">
        <f t="shared" si="4"/>
        <v>2023</v>
      </c>
      <c r="AO3" s="443">
        <f t="shared" si="4"/>
        <v>2024</v>
      </c>
      <c r="AP3" s="443">
        <f t="shared" si="4"/>
        <v>2024</v>
      </c>
      <c r="AQ3" s="443">
        <f t="shared" si="4"/>
        <v>2024</v>
      </c>
      <c r="AR3" s="443">
        <f t="shared" si="4"/>
        <v>2024</v>
      </c>
      <c r="AS3" s="443">
        <f t="shared" si="4"/>
        <v>2024</v>
      </c>
      <c r="AT3" s="443">
        <f t="shared" si="4"/>
        <v>2024</v>
      </c>
      <c r="AU3" s="443">
        <f t="shared" si="4"/>
        <v>2024</v>
      </c>
      <c r="AV3" s="443">
        <f t="shared" si="4"/>
        <v>2024</v>
      </c>
      <c r="AW3" s="443">
        <f t="shared" si="4"/>
        <v>2024</v>
      </c>
      <c r="AX3" s="443">
        <f t="shared" si="4"/>
        <v>2024</v>
      </c>
      <c r="AY3" s="443">
        <f t="shared" si="4"/>
        <v>2024</v>
      </c>
      <c r="AZ3" s="443">
        <f t="shared" si="4"/>
        <v>2024</v>
      </c>
      <c r="BA3" s="443">
        <f t="shared" si="4"/>
        <v>2025</v>
      </c>
      <c r="BB3" s="443">
        <f t="shared" si="4"/>
        <v>2025</v>
      </c>
      <c r="BC3" s="443">
        <f t="shared" si="4"/>
        <v>2025</v>
      </c>
      <c r="BD3" s="443">
        <f t="shared" si="4"/>
        <v>2025</v>
      </c>
      <c r="BE3" s="443">
        <f t="shared" si="4"/>
        <v>2025</v>
      </c>
      <c r="BF3" s="443">
        <f t="shared" si="4"/>
        <v>2025</v>
      </c>
      <c r="BG3" s="443">
        <f t="shared" si="4"/>
        <v>2025</v>
      </c>
      <c r="BH3" s="443">
        <f t="shared" si="4"/>
        <v>2025</v>
      </c>
      <c r="BI3" s="443">
        <f t="shared" si="4"/>
        <v>2025</v>
      </c>
      <c r="BJ3" s="443">
        <f t="shared" si="4"/>
        <v>2025</v>
      </c>
      <c r="BK3" s="443">
        <f t="shared" si="4"/>
        <v>2025</v>
      </c>
      <c r="BL3" s="443">
        <f t="shared" si="4"/>
        <v>2025</v>
      </c>
      <c r="BM3" s="443">
        <f t="shared" si="4"/>
        <v>2026</v>
      </c>
      <c r="BN3" s="443">
        <f t="shared" si="4"/>
        <v>2026</v>
      </c>
      <c r="BO3" s="443">
        <f t="shared" si="4"/>
        <v>2026</v>
      </c>
      <c r="BP3" s="443">
        <f t="shared" si="4"/>
        <v>2026</v>
      </c>
      <c r="BQ3" s="443">
        <f t="shared" ref="BQ3:DT3" si="5">YEAR(BQ2)</f>
        <v>2026</v>
      </c>
      <c r="BR3" s="443">
        <f t="shared" si="5"/>
        <v>2026</v>
      </c>
      <c r="BS3" s="443">
        <f t="shared" si="5"/>
        <v>2026</v>
      </c>
      <c r="BT3" s="443">
        <f t="shared" si="5"/>
        <v>2026</v>
      </c>
      <c r="BU3" s="443">
        <f t="shared" si="5"/>
        <v>2026</v>
      </c>
      <c r="BV3" s="443">
        <f t="shared" si="5"/>
        <v>2026</v>
      </c>
      <c r="BW3" s="443">
        <f t="shared" si="5"/>
        <v>2026</v>
      </c>
      <c r="BX3" s="443">
        <f t="shared" si="5"/>
        <v>2026</v>
      </c>
      <c r="BY3" s="443">
        <f t="shared" si="5"/>
        <v>2027</v>
      </c>
      <c r="BZ3" s="443">
        <f t="shared" si="5"/>
        <v>2027</v>
      </c>
      <c r="CA3" s="443">
        <f t="shared" si="5"/>
        <v>2027</v>
      </c>
      <c r="CB3" s="443">
        <f t="shared" si="5"/>
        <v>2027</v>
      </c>
      <c r="CC3" s="443">
        <f t="shared" si="5"/>
        <v>2027</v>
      </c>
      <c r="CD3" s="443">
        <f t="shared" si="5"/>
        <v>2027</v>
      </c>
      <c r="CE3" s="443">
        <f t="shared" si="5"/>
        <v>2027</v>
      </c>
      <c r="CF3" s="443">
        <f t="shared" si="5"/>
        <v>2027</v>
      </c>
      <c r="CG3" s="443">
        <f t="shared" si="5"/>
        <v>2027</v>
      </c>
      <c r="CH3" s="443">
        <f t="shared" si="5"/>
        <v>2027</v>
      </c>
      <c r="CI3" s="443">
        <f t="shared" si="5"/>
        <v>2027</v>
      </c>
      <c r="CJ3" s="443">
        <f t="shared" si="5"/>
        <v>2027</v>
      </c>
      <c r="CK3" s="443">
        <f t="shared" si="5"/>
        <v>2028</v>
      </c>
      <c r="CL3" s="443">
        <f t="shared" si="5"/>
        <v>2028</v>
      </c>
      <c r="CM3" s="443">
        <f t="shared" si="5"/>
        <v>2028</v>
      </c>
      <c r="CN3" s="443">
        <f t="shared" si="5"/>
        <v>2028</v>
      </c>
      <c r="CO3" s="443">
        <f t="shared" si="5"/>
        <v>2028</v>
      </c>
      <c r="CP3" s="443">
        <f t="shared" si="5"/>
        <v>2028</v>
      </c>
      <c r="CQ3" s="443">
        <f t="shared" si="5"/>
        <v>2028</v>
      </c>
      <c r="CR3" s="443">
        <f t="shared" si="5"/>
        <v>2028</v>
      </c>
      <c r="CS3" s="443">
        <f t="shared" si="5"/>
        <v>2028</v>
      </c>
      <c r="CT3" s="443">
        <f t="shared" si="5"/>
        <v>2028</v>
      </c>
      <c r="CU3" s="443">
        <f t="shared" si="5"/>
        <v>2028</v>
      </c>
      <c r="CV3" s="443">
        <f t="shared" si="5"/>
        <v>2028</v>
      </c>
      <c r="CW3" s="443">
        <f t="shared" si="5"/>
        <v>2029</v>
      </c>
      <c r="CX3" s="443">
        <f t="shared" si="5"/>
        <v>2029</v>
      </c>
      <c r="CY3" s="443">
        <f t="shared" si="5"/>
        <v>2029</v>
      </c>
      <c r="CZ3" s="443">
        <f t="shared" si="5"/>
        <v>2029</v>
      </c>
      <c r="DA3" s="443">
        <f t="shared" si="5"/>
        <v>2029</v>
      </c>
      <c r="DB3" s="443">
        <f t="shared" si="5"/>
        <v>2029</v>
      </c>
      <c r="DC3" s="443">
        <f t="shared" si="5"/>
        <v>2029</v>
      </c>
      <c r="DD3" s="443">
        <f t="shared" si="5"/>
        <v>2029</v>
      </c>
      <c r="DE3" s="443">
        <f t="shared" si="5"/>
        <v>2029</v>
      </c>
      <c r="DF3" s="443">
        <f t="shared" si="5"/>
        <v>2029</v>
      </c>
      <c r="DG3" s="443">
        <f t="shared" si="5"/>
        <v>2029</v>
      </c>
      <c r="DH3" s="443">
        <f t="shared" si="5"/>
        <v>2029</v>
      </c>
      <c r="DI3" s="443">
        <f t="shared" si="5"/>
        <v>2030</v>
      </c>
      <c r="DJ3" s="443">
        <f t="shared" si="5"/>
        <v>2030</v>
      </c>
      <c r="DK3" s="443">
        <f t="shared" si="5"/>
        <v>2030</v>
      </c>
      <c r="DL3" s="443">
        <f t="shared" si="5"/>
        <v>2030</v>
      </c>
      <c r="DM3" s="443">
        <f t="shared" si="5"/>
        <v>2030</v>
      </c>
      <c r="DN3" s="443">
        <f t="shared" si="5"/>
        <v>2030</v>
      </c>
      <c r="DO3" s="443">
        <f t="shared" si="5"/>
        <v>2030</v>
      </c>
      <c r="DP3" s="443">
        <f t="shared" si="5"/>
        <v>2030</v>
      </c>
      <c r="DQ3" s="443">
        <f t="shared" si="5"/>
        <v>2030</v>
      </c>
      <c r="DR3" s="443">
        <f t="shared" si="5"/>
        <v>2030</v>
      </c>
      <c r="DS3" s="443">
        <f t="shared" si="5"/>
        <v>2030</v>
      </c>
      <c r="DT3" s="444">
        <f t="shared" si="5"/>
        <v>2030</v>
      </c>
      <c r="DU3" s="253"/>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row>
    <row r="4" spans="1:215" x14ac:dyDescent="0.2">
      <c r="A4" s="3"/>
      <c r="B4" s="125" t="s">
        <v>59</v>
      </c>
      <c r="C4" s="405" t="s">
        <v>52</v>
      </c>
      <c r="D4" s="130">
        <v>0</v>
      </c>
      <c r="E4" s="51">
        <f>YEAR(E$2)-YEAR('Inputs and Model Assumptions'!$D$4)+1</f>
        <v>1</v>
      </c>
      <c r="F4" s="51">
        <f>YEAR(F$2)-YEAR('Inputs and Model Assumptions'!$D$4)+1</f>
        <v>1</v>
      </c>
      <c r="G4" s="51">
        <f>YEAR(G$2)-YEAR('Inputs and Model Assumptions'!$D$4)+1</f>
        <v>1</v>
      </c>
      <c r="H4" s="51">
        <f>YEAR(H$2)-YEAR('Inputs and Model Assumptions'!$D$4)+1</f>
        <v>1</v>
      </c>
      <c r="I4" s="51">
        <f>YEAR(I$2)-YEAR('Inputs and Model Assumptions'!$D$4)+1</f>
        <v>1</v>
      </c>
      <c r="J4" s="51">
        <f>YEAR(J$2)-YEAR('Inputs and Model Assumptions'!$D$4)+1</f>
        <v>1</v>
      </c>
      <c r="K4" s="51">
        <f>YEAR(K$2)-YEAR('Inputs and Model Assumptions'!$D$4)+1</f>
        <v>1</v>
      </c>
      <c r="L4" s="51">
        <f>YEAR(L$2)-YEAR('Inputs and Model Assumptions'!$D$4)+1</f>
        <v>1</v>
      </c>
      <c r="M4" s="51">
        <f>YEAR(M$2)-YEAR('Inputs and Model Assumptions'!$D$4)+1</f>
        <v>1</v>
      </c>
      <c r="N4" s="51">
        <f>YEAR(N$2)-YEAR('Inputs and Model Assumptions'!$D$4)+1</f>
        <v>1</v>
      </c>
      <c r="O4" s="51">
        <f>YEAR(O$2)-YEAR('Inputs and Model Assumptions'!$D$4)+1</f>
        <v>1</v>
      </c>
      <c r="P4" s="51">
        <f>YEAR(P$2)-YEAR('Inputs and Model Assumptions'!$D$4)+1</f>
        <v>1</v>
      </c>
      <c r="Q4" s="51">
        <f>YEAR(Q$2)-YEAR('Inputs and Model Assumptions'!$D$4)+1</f>
        <v>2</v>
      </c>
      <c r="R4" s="51">
        <f>YEAR(R$2)-YEAR('Inputs and Model Assumptions'!$D$4)+1</f>
        <v>2</v>
      </c>
      <c r="S4" s="51">
        <f>YEAR(S$2)-YEAR('Inputs and Model Assumptions'!$D$4)+1</f>
        <v>2</v>
      </c>
      <c r="T4" s="51">
        <f>YEAR(T$2)-YEAR('Inputs and Model Assumptions'!$D$4)+1</f>
        <v>2</v>
      </c>
      <c r="U4" s="51">
        <f>YEAR(U$2)-YEAR('Inputs and Model Assumptions'!$D$4)+1</f>
        <v>2</v>
      </c>
      <c r="V4" s="51">
        <f>YEAR(V$2)-YEAR('Inputs and Model Assumptions'!$D$4)+1</f>
        <v>2</v>
      </c>
      <c r="W4" s="51">
        <f>YEAR(W$2)-YEAR('Inputs and Model Assumptions'!$D$4)+1</f>
        <v>2</v>
      </c>
      <c r="X4" s="51">
        <f>YEAR(X$2)-YEAR('Inputs and Model Assumptions'!$D$4)+1</f>
        <v>2</v>
      </c>
      <c r="Y4" s="51">
        <f>YEAR(Y$2)-YEAR('Inputs and Model Assumptions'!$D$4)+1</f>
        <v>2</v>
      </c>
      <c r="Z4" s="51">
        <f>YEAR(Z$2)-YEAR('Inputs and Model Assumptions'!$D$4)+1</f>
        <v>2</v>
      </c>
      <c r="AA4" s="51">
        <f>YEAR(AA$2)-YEAR('Inputs and Model Assumptions'!$D$4)+1</f>
        <v>2</v>
      </c>
      <c r="AB4" s="51">
        <f>YEAR(AB$2)-YEAR('Inputs and Model Assumptions'!$D$4)+1</f>
        <v>2</v>
      </c>
      <c r="AC4" s="51">
        <f>YEAR(AC$2)-YEAR('Inputs and Model Assumptions'!$D$4)+1</f>
        <v>3</v>
      </c>
      <c r="AD4" s="51">
        <f>YEAR(AD$2)-YEAR('Inputs and Model Assumptions'!$D$4)+1</f>
        <v>3</v>
      </c>
      <c r="AE4" s="51">
        <f>YEAR(AE$2)-YEAR('Inputs and Model Assumptions'!$D$4)+1</f>
        <v>3</v>
      </c>
      <c r="AF4" s="51">
        <f>YEAR(AF$2)-YEAR('Inputs and Model Assumptions'!$D$4)+1</f>
        <v>3</v>
      </c>
      <c r="AG4" s="51">
        <f>YEAR(AG$2)-YEAR('Inputs and Model Assumptions'!$D$4)+1</f>
        <v>3</v>
      </c>
      <c r="AH4" s="51">
        <f>YEAR(AH$2)-YEAR('Inputs and Model Assumptions'!$D$4)+1</f>
        <v>3</v>
      </c>
      <c r="AI4" s="51">
        <f>YEAR(AI$2)-YEAR('Inputs and Model Assumptions'!$D$4)+1</f>
        <v>3</v>
      </c>
      <c r="AJ4" s="51">
        <f>YEAR(AJ$2)-YEAR('Inputs and Model Assumptions'!$D$4)+1</f>
        <v>3</v>
      </c>
      <c r="AK4" s="51">
        <f>YEAR(AK$2)-YEAR('Inputs and Model Assumptions'!$D$4)+1</f>
        <v>3</v>
      </c>
      <c r="AL4" s="51">
        <f>YEAR(AL$2)-YEAR('Inputs and Model Assumptions'!$D$4)+1</f>
        <v>3</v>
      </c>
      <c r="AM4" s="51">
        <f>YEAR(AM$2)-YEAR('Inputs and Model Assumptions'!$D$4)+1</f>
        <v>3</v>
      </c>
      <c r="AN4" s="51">
        <f>YEAR(AN$2)-YEAR('Inputs and Model Assumptions'!$D$4)+1</f>
        <v>3</v>
      </c>
      <c r="AO4" s="51">
        <f>YEAR(AO$2)-YEAR('Inputs and Model Assumptions'!$D$4)+1</f>
        <v>4</v>
      </c>
      <c r="AP4" s="51">
        <f>YEAR(AP$2)-YEAR('Inputs and Model Assumptions'!$D$4)+1</f>
        <v>4</v>
      </c>
      <c r="AQ4" s="51">
        <f>YEAR(AQ$2)-YEAR('Inputs and Model Assumptions'!$D$4)+1</f>
        <v>4</v>
      </c>
      <c r="AR4" s="51">
        <f>YEAR(AR$2)-YEAR('Inputs and Model Assumptions'!$D$4)+1</f>
        <v>4</v>
      </c>
      <c r="AS4" s="51">
        <f>YEAR(AS$2)-YEAR('Inputs and Model Assumptions'!$D$4)+1</f>
        <v>4</v>
      </c>
      <c r="AT4" s="51">
        <f>YEAR(AT$2)-YEAR('Inputs and Model Assumptions'!$D$4)+1</f>
        <v>4</v>
      </c>
      <c r="AU4" s="51">
        <f>YEAR(AU$2)-YEAR('Inputs and Model Assumptions'!$D$4)+1</f>
        <v>4</v>
      </c>
      <c r="AV4" s="51">
        <f>YEAR(AV$2)-YEAR('Inputs and Model Assumptions'!$D$4)+1</f>
        <v>4</v>
      </c>
      <c r="AW4" s="51">
        <f>YEAR(AW$2)-YEAR('Inputs and Model Assumptions'!$D$4)+1</f>
        <v>4</v>
      </c>
      <c r="AX4" s="51">
        <f>YEAR(AX$2)-YEAR('Inputs and Model Assumptions'!$D$4)+1</f>
        <v>4</v>
      </c>
      <c r="AY4" s="51">
        <f>YEAR(AY$2)-YEAR('Inputs and Model Assumptions'!$D$4)+1</f>
        <v>4</v>
      </c>
      <c r="AZ4" s="51">
        <f>YEAR(AZ$2)-YEAR('Inputs and Model Assumptions'!$D$4)+1</f>
        <v>4</v>
      </c>
      <c r="BA4" s="51">
        <f>YEAR(BA$2)-YEAR('Inputs and Model Assumptions'!$D$4)+1</f>
        <v>5</v>
      </c>
      <c r="BB4" s="51">
        <f>YEAR(BB$2)-YEAR('Inputs and Model Assumptions'!$D$4)+1</f>
        <v>5</v>
      </c>
      <c r="BC4" s="51">
        <f>YEAR(BC$2)-YEAR('Inputs and Model Assumptions'!$D$4)+1</f>
        <v>5</v>
      </c>
      <c r="BD4" s="51">
        <f>YEAR(BD$2)-YEAR('Inputs and Model Assumptions'!$D$4)+1</f>
        <v>5</v>
      </c>
      <c r="BE4" s="51">
        <f>YEAR(BE$2)-YEAR('Inputs and Model Assumptions'!$D$4)+1</f>
        <v>5</v>
      </c>
      <c r="BF4" s="51">
        <f>YEAR(BF$2)-YEAR('Inputs and Model Assumptions'!$D$4)+1</f>
        <v>5</v>
      </c>
      <c r="BG4" s="51">
        <f>YEAR(BG$2)-YEAR('Inputs and Model Assumptions'!$D$4)+1</f>
        <v>5</v>
      </c>
      <c r="BH4" s="51">
        <f>YEAR(BH$2)-YEAR('Inputs and Model Assumptions'!$D$4)+1</f>
        <v>5</v>
      </c>
      <c r="BI4" s="51">
        <f>YEAR(BI$2)-YEAR('Inputs and Model Assumptions'!$D$4)+1</f>
        <v>5</v>
      </c>
      <c r="BJ4" s="51">
        <f>YEAR(BJ$2)-YEAR('Inputs and Model Assumptions'!$D$4)+1</f>
        <v>5</v>
      </c>
      <c r="BK4" s="51">
        <f>YEAR(BK$2)-YEAR('Inputs and Model Assumptions'!$D$4)+1</f>
        <v>5</v>
      </c>
      <c r="BL4" s="51">
        <f>YEAR(BL$2)-YEAR('Inputs and Model Assumptions'!$D$4)+1</f>
        <v>5</v>
      </c>
      <c r="BM4" s="51">
        <f>YEAR(BM$2)-YEAR('Inputs and Model Assumptions'!$D$4)+1</f>
        <v>6</v>
      </c>
      <c r="BN4" s="51">
        <f>YEAR(BN$2)-YEAR('Inputs and Model Assumptions'!$D$4)+1</f>
        <v>6</v>
      </c>
      <c r="BO4" s="51">
        <f>YEAR(BO$2)-YEAR('Inputs and Model Assumptions'!$D$4)+1</f>
        <v>6</v>
      </c>
      <c r="BP4" s="51">
        <f>YEAR(BP$2)-YEAR('Inputs and Model Assumptions'!$D$4)+1</f>
        <v>6</v>
      </c>
      <c r="BQ4" s="51">
        <f>YEAR(BQ$2)-YEAR('Inputs and Model Assumptions'!$D$4)+1</f>
        <v>6</v>
      </c>
      <c r="BR4" s="51">
        <f>YEAR(BR$2)-YEAR('Inputs and Model Assumptions'!$D$4)+1</f>
        <v>6</v>
      </c>
      <c r="BS4" s="51">
        <f>YEAR(BS$2)-YEAR('Inputs and Model Assumptions'!$D$4)+1</f>
        <v>6</v>
      </c>
      <c r="BT4" s="51">
        <f>YEAR(BT$2)-YEAR('Inputs and Model Assumptions'!$D$4)+1</f>
        <v>6</v>
      </c>
      <c r="BU4" s="51">
        <f>YEAR(BU$2)-YEAR('Inputs and Model Assumptions'!$D$4)+1</f>
        <v>6</v>
      </c>
      <c r="BV4" s="51">
        <f>YEAR(BV$2)-YEAR('Inputs and Model Assumptions'!$D$4)+1</f>
        <v>6</v>
      </c>
      <c r="BW4" s="51">
        <f>YEAR(BW$2)-YEAR('Inputs and Model Assumptions'!$D$4)+1</f>
        <v>6</v>
      </c>
      <c r="BX4" s="51">
        <f>YEAR(BX$2)-YEAR('Inputs and Model Assumptions'!$D$4)+1</f>
        <v>6</v>
      </c>
      <c r="BY4" s="51">
        <f>YEAR(BY$2)-YEAR('Inputs and Model Assumptions'!$D$4)+1</f>
        <v>7</v>
      </c>
      <c r="BZ4" s="51">
        <f>YEAR(BZ$2)-YEAR('Inputs and Model Assumptions'!$D$4)+1</f>
        <v>7</v>
      </c>
      <c r="CA4" s="51">
        <f>YEAR(CA$2)-YEAR('Inputs and Model Assumptions'!$D$4)+1</f>
        <v>7</v>
      </c>
      <c r="CB4" s="51">
        <f>YEAR(CB$2)-YEAR('Inputs and Model Assumptions'!$D$4)+1</f>
        <v>7</v>
      </c>
      <c r="CC4" s="51">
        <f>YEAR(CC$2)-YEAR('Inputs and Model Assumptions'!$D$4)+1</f>
        <v>7</v>
      </c>
      <c r="CD4" s="51">
        <f>YEAR(CD$2)-YEAR('Inputs and Model Assumptions'!$D$4)+1</f>
        <v>7</v>
      </c>
      <c r="CE4" s="51">
        <f>YEAR(CE$2)-YEAR('Inputs and Model Assumptions'!$D$4)+1</f>
        <v>7</v>
      </c>
      <c r="CF4" s="51">
        <f>YEAR(CF$2)-YEAR('Inputs and Model Assumptions'!$D$4)+1</f>
        <v>7</v>
      </c>
      <c r="CG4" s="51">
        <f>YEAR(CG$2)-YEAR('Inputs and Model Assumptions'!$D$4)+1</f>
        <v>7</v>
      </c>
      <c r="CH4" s="51">
        <f>YEAR(CH$2)-YEAR('Inputs and Model Assumptions'!$D$4)+1</f>
        <v>7</v>
      </c>
      <c r="CI4" s="51">
        <f>YEAR(CI$2)-YEAR('Inputs and Model Assumptions'!$D$4)+1</f>
        <v>7</v>
      </c>
      <c r="CJ4" s="51">
        <f>YEAR(CJ$2)-YEAR('Inputs and Model Assumptions'!$D$4)+1</f>
        <v>7</v>
      </c>
      <c r="CK4" s="51">
        <f>YEAR(CK$2)-YEAR('Inputs and Model Assumptions'!$D$4)+1</f>
        <v>8</v>
      </c>
      <c r="CL4" s="51">
        <f>YEAR(CL$2)-YEAR('Inputs and Model Assumptions'!$D$4)+1</f>
        <v>8</v>
      </c>
      <c r="CM4" s="51">
        <f>YEAR(CM$2)-YEAR('Inputs and Model Assumptions'!$D$4)+1</f>
        <v>8</v>
      </c>
      <c r="CN4" s="51">
        <f>YEAR(CN$2)-YEAR('Inputs and Model Assumptions'!$D$4)+1</f>
        <v>8</v>
      </c>
      <c r="CO4" s="51">
        <f>YEAR(CO$2)-YEAR('Inputs and Model Assumptions'!$D$4)+1</f>
        <v>8</v>
      </c>
      <c r="CP4" s="51">
        <f>YEAR(CP$2)-YEAR('Inputs and Model Assumptions'!$D$4)+1</f>
        <v>8</v>
      </c>
      <c r="CQ4" s="51">
        <f>YEAR(CQ$2)-YEAR('Inputs and Model Assumptions'!$D$4)+1</f>
        <v>8</v>
      </c>
      <c r="CR4" s="51">
        <f>YEAR(CR$2)-YEAR('Inputs and Model Assumptions'!$D$4)+1</f>
        <v>8</v>
      </c>
      <c r="CS4" s="51">
        <f>YEAR(CS$2)-YEAR('Inputs and Model Assumptions'!$D$4)+1</f>
        <v>8</v>
      </c>
      <c r="CT4" s="51">
        <f>YEAR(CT$2)-YEAR('Inputs and Model Assumptions'!$D$4)+1</f>
        <v>8</v>
      </c>
      <c r="CU4" s="51">
        <f>YEAR(CU$2)-YEAR('Inputs and Model Assumptions'!$D$4)+1</f>
        <v>8</v>
      </c>
      <c r="CV4" s="51">
        <f>YEAR(CV$2)-YEAR('Inputs and Model Assumptions'!$D$4)+1</f>
        <v>8</v>
      </c>
      <c r="CW4" s="51">
        <f>YEAR(CW$2)-YEAR('Inputs and Model Assumptions'!$D$4)+1</f>
        <v>9</v>
      </c>
      <c r="CX4" s="51">
        <f>YEAR(CX$2)-YEAR('Inputs and Model Assumptions'!$D$4)+1</f>
        <v>9</v>
      </c>
      <c r="CY4" s="51">
        <f>YEAR(CY$2)-YEAR('Inputs and Model Assumptions'!$D$4)+1</f>
        <v>9</v>
      </c>
      <c r="CZ4" s="51">
        <f>YEAR(CZ$2)-YEAR('Inputs and Model Assumptions'!$D$4)+1</f>
        <v>9</v>
      </c>
      <c r="DA4" s="51">
        <f>YEAR(DA$2)-YEAR('Inputs and Model Assumptions'!$D$4)+1</f>
        <v>9</v>
      </c>
      <c r="DB4" s="51">
        <f>YEAR(DB$2)-YEAR('Inputs and Model Assumptions'!$D$4)+1</f>
        <v>9</v>
      </c>
      <c r="DC4" s="51">
        <f>YEAR(DC$2)-YEAR('Inputs and Model Assumptions'!$D$4)+1</f>
        <v>9</v>
      </c>
      <c r="DD4" s="51">
        <f>YEAR(DD$2)-YEAR('Inputs and Model Assumptions'!$D$4)+1</f>
        <v>9</v>
      </c>
      <c r="DE4" s="51">
        <f>YEAR(DE$2)-YEAR('Inputs and Model Assumptions'!$D$4)+1</f>
        <v>9</v>
      </c>
      <c r="DF4" s="51">
        <f>YEAR(DF$2)-YEAR('Inputs and Model Assumptions'!$D$4)+1</f>
        <v>9</v>
      </c>
      <c r="DG4" s="51">
        <f>YEAR(DG$2)-YEAR('Inputs and Model Assumptions'!$D$4)+1</f>
        <v>9</v>
      </c>
      <c r="DH4" s="51">
        <f>YEAR(DH$2)-YEAR('Inputs and Model Assumptions'!$D$4)+1</f>
        <v>9</v>
      </c>
      <c r="DI4" s="51">
        <f>YEAR(DI$2)-YEAR('Inputs and Model Assumptions'!$D$4)+1</f>
        <v>10</v>
      </c>
      <c r="DJ4" s="51">
        <f>YEAR(DJ$2)-YEAR('Inputs and Model Assumptions'!$D$4)+1</f>
        <v>10</v>
      </c>
      <c r="DK4" s="51">
        <f>YEAR(DK$2)-YEAR('Inputs and Model Assumptions'!$D$4)+1</f>
        <v>10</v>
      </c>
      <c r="DL4" s="51">
        <f>YEAR(DL$2)-YEAR('Inputs and Model Assumptions'!$D$4)+1</f>
        <v>10</v>
      </c>
      <c r="DM4" s="51">
        <f>YEAR(DM$2)-YEAR('Inputs and Model Assumptions'!$D$4)+1</f>
        <v>10</v>
      </c>
      <c r="DN4" s="51">
        <f>YEAR(DN$2)-YEAR('Inputs and Model Assumptions'!$D$4)+1</f>
        <v>10</v>
      </c>
      <c r="DO4" s="51">
        <f>YEAR(DO$2)-YEAR('Inputs and Model Assumptions'!$D$4)+1</f>
        <v>10</v>
      </c>
      <c r="DP4" s="51">
        <f>YEAR(DP$2)-YEAR('Inputs and Model Assumptions'!$D$4)+1</f>
        <v>10</v>
      </c>
      <c r="DQ4" s="51">
        <f>YEAR(DQ$2)-YEAR('Inputs and Model Assumptions'!$D$4)+1</f>
        <v>10</v>
      </c>
      <c r="DR4" s="51">
        <f>YEAR(DR$2)-YEAR('Inputs and Model Assumptions'!$D$4)+1</f>
        <v>10</v>
      </c>
      <c r="DS4" s="51">
        <f>YEAR(DS$2)-YEAR('Inputs and Model Assumptions'!$D$4)+1</f>
        <v>10</v>
      </c>
      <c r="DT4" s="52">
        <f>YEAR(DT$2)-YEAR('Inputs and Model Assumptions'!$D$4)+1</f>
        <v>10</v>
      </c>
      <c r="DU4" s="3"/>
      <c r="DV4" s="3"/>
      <c r="DW4" s="3"/>
      <c r="DX4" s="3"/>
      <c r="DY4" s="3"/>
      <c r="DZ4" s="3"/>
      <c r="EA4" s="3"/>
      <c r="EB4" s="3"/>
      <c r="EC4" s="3"/>
      <c r="ED4" s="3"/>
      <c r="EE4" s="3"/>
      <c r="EF4" s="3"/>
      <c r="EG4" s="3"/>
      <c r="EH4" s="3"/>
      <c r="EI4" s="3"/>
    </row>
    <row r="5" spans="1:215" ht="17" thickBot="1" x14ac:dyDescent="0.25">
      <c r="A5" s="3"/>
      <c r="B5" s="341" t="s">
        <v>60</v>
      </c>
      <c r="C5" s="416"/>
      <c r="D5" s="307">
        <v>0</v>
      </c>
      <c r="E5" s="306">
        <v>1</v>
      </c>
      <c r="F5" s="306">
        <v>2</v>
      </c>
      <c r="G5" s="306">
        <v>3</v>
      </c>
      <c r="H5" s="306">
        <v>4</v>
      </c>
      <c r="I5" s="306">
        <v>5</v>
      </c>
      <c r="J5" s="306">
        <v>6</v>
      </c>
      <c r="K5" s="306">
        <v>7</v>
      </c>
      <c r="L5" s="306">
        <v>8</v>
      </c>
      <c r="M5" s="306">
        <v>9</v>
      </c>
      <c r="N5" s="306">
        <v>10</v>
      </c>
      <c r="O5" s="306">
        <v>11</v>
      </c>
      <c r="P5" s="306">
        <v>12</v>
      </c>
      <c r="Q5" s="306">
        <v>13</v>
      </c>
      <c r="R5" s="306">
        <v>14</v>
      </c>
      <c r="S5" s="306">
        <v>15</v>
      </c>
      <c r="T5" s="306">
        <v>16</v>
      </c>
      <c r="U5" s="306">
        <v>17</v>
      </c>
      <c r="V5" s="306">
        <v>18</v>
      </c>
      <c r="W5" s="306">
        <v>19</v>
      </c>
      <c r="X5" s="306">
        <v>20</v>
      </c>
      <c r="Y5" s="306">
        <v>21</v>
      </c>
      <c r="Z5" s="306">
        <v>22</v>
      </c>
      <c r="AA5" s="306">
        <v>23</v>
      </c>
      <c r="AB5" s="306">
        <v>24</v>
      </c>
      <c r="AC5" s="306">
        <v>25</v>
      </c>
      <c r="AD5" s="306">
        <v>26</v>
      </c>
      <c r="AE5" s="306">
        <v>27</v>
      </c>
      <c r="AF5" s="306">
        <v>28</v>
      </c>
      <c r="AG5" s="306">
        <v>29</v>
      </c>
      <c r="AH5" s="306">
        <v>30</v>
      </c>
      <c r="AI5" s="306">
        <v>31</v>
      </c>
      <c r="AJ5" s="306">
        <v>32</v>
      </c>
      <c r="AK5" s="306">
        <v>33</v>
      </c>
      <c r="AL5" s="306">
        <v>34</v>
      </c>
      <c r="AM5" s="306">
        <v>35</v>
      </c>
      <c r="AN5" s="306">
        <v>36</v>
      </c>
      <c r="AO5" s="306">
        <v>37</v>
      </c>
      <c r="AP5" s="306">
        <v>38</v>
      </c>
      <c r="AQ5" s="306">
        <v>39</v>
      </c>
      <c r="AR5" s="306">
        <v>40</v>
      </c>
      <c r="AS5" s="306">
        <v>41</v>
      </c>
      <c r="AT5" s="306">
        <v>42</v>
      </c>
      <c r="AU5" s="306">
        <v>43</v>
      </c>
      <c r="AV5" s="306">
        <v>44</v>
      </c>
      <c r="AW5" s="306">
        <v>45</v>
      </c>
      <c r="AX5" s="306">
        <v>46</v>
      </c>
      <c r="AY5" s="306">
        <v>47</v>
      </c>
      <c r="AZ5" s="306">
        <v>48</v>
      </c>
      <c r="BA5" s="306">
        <v>49</v>
      </c>
      <c r="BB5" s="306">
        <v>50</v>
      </c>
      <c r="BC5" s="306">
        <v>51</v>
      </c>
      <c r="BD5" s="306">
        <v>52</v>
      </c>
      <c r="BE5" s="306">
        <v>53</v>
      </c>
      <c r="BF5" s="306">
        <v>54</v>
      </c>
      <c r="BG5" s="306">
        <v>55</v>
      </c>
      <c r="BH5" s="306">
        <v>56</v>
      </c>
      <c r="BI5" s="306">
        <v>57</v>
      </c>
      <c r="BJ5" s="306">
        <v>58</v>
      </c>
      <c r="BK5" s="306">
        <v>59</v>
      </c>
      <c r="BL5" s="306">
        <v>60</v>
      </c>
      <c r="BM5" s="306">
        <v>61</v>
      </c>
      <c r="BN5" s="306">
        <v>62</v>
      </c>
      <c r="BO5" s="306">
        <v>63</v>
      </c>
      <c r="BP5" s="306">
        <v>64</v>
      </c>
      <c r="BQ5" s="306">
        <v>65</v>
      </c>
      <c r="BR5" s="306">
        <v>66</v>
      </c>
      <c r="BS5" s="306">
        <v>67</v>
      </c>
      <c r="BT5" s="306">
        <v>68</v>
      </c>
      <c r="BU5" s="306">
        <v>69</v>
      </c>
      <c r="BV5" s="306">
        <v>70</v>
      </c>
      <c r="BW5" s="306">
        <v>71</v>
      </c>
      <c r="BX5" s="306">
        <v>72</v>
      </c>
      <c r="BY5" s="306">
        <v>73</v>
      </c>
      <c r="BZ5" s="306">
        <v>74</v>
      </c>
      <c r="CA5" s="306">
        <v>75</v>
      </c>
      <c r="CB5" s="306">
        <v>76</v>
      </c>
      <c r="CC5" s="306">
        <v>77</v>
      </c>
      <c r="CD5" s="306">
        <v>78</v>
      </c>
      <c r="CE5" s="306">
        <v>79</v>
      </c>
      <c r="CF5" s="306">
        <v>80</v>
      </c>
      <c r="CG5" s="306">
        <v>81</v>
      </c>
      <c r="CH5" s="306">
        <v>82</v>
      </c>
      <c r="CI5" s="306">
        <v>83</v>
      </c>
      <c r="CJ5" s="306">
        <v>84</v>
      </c>
      <c r="CK5" s="306">
        <v>85</v>
      </c>
      <c r="CL5" s="306">
        <v>86</v>
      </c>
      <c r="CM5" s="306">
        <v>87</v>
      </c>
      <c r="CN5" s="306">
        <v>88</v>
      </c>
      <c r="CO5" s="306">
        <v>89</v>
      </c>
      <c r="CP5" s="306">
        <v>90</v>
      </c>
      <c r="CQ5" s="306">
        <v>91</v>
      </c>
      <c r="CR5" s="306">
        <v>92</v>
      </c>
      <c r="CS5" s="306">
        <v>93</v>
      </c>
      <c r="CT5" s="306">
        <v>94</v>
      </c>
      <c r="CU5" s="306">
        <v>95</v>
      </c>
      <c r="CV5" s="306">
        <v>96</v>
      </c>
      <c r="CW5" s="306">
        <v>97</v>
      </c>
      <c r="CX5" s="306">
        <v>98</v>
      </c>
      <c r="CY5" s="306">
        <v>99</v>
      </c>
      <c r="CZ5" s="306">
        <v>100</v>
      </c>
      <c r="DA5" s="306">
        <v>101</v>
      </c>
      <c r="DB5" s="306">
        <v>102</v>
      </c>
      <c r="DC5" s="306">
        <v>103</v>
      </c>
      <c r="DD5" s="306">
        <v>104</v>
      </c>
      <c r="DE5" s="306">
        <v>105</v>
      </c>
      <c r="DF5" s="306">
        <v>106</v>
      </c>
      <c r="DG5" s="306">
        <v>107</v>
      </c>
      <c r="DH5" s="306">
        <v>108</v>
      </c>
      <c r="DI5" s="306">
        <v>109</v>
      </c>
      <c r="DJ5" s="306">
        <v>110</v>
      </c>
      <c r="DK5" s="306">
        <v>111</v>
      </c>
      <c r="DL5" s="306">
        <v>112</v>
      </c>
      <c r="DM5" s="306">
        <v>113</v>
      </c>
      <c r="DN5" s="306">
        <v>114</v>
      </c>
      <c r="DO5" s="306">
        <v>115</v>
      </c>
      <c r="DP5" s="306">
        <v>116</v>
      </c>
      <c r="DQ5" s="306">
        <v>117</v>
      </c>
      <c r="DR5" s="306">
        <v>118</v>
      </c>
      <c r="DS5" s="306">
        <v>119</v>
      </c>
      <c r="DT5" s="308">
        <v>120</v>
      </c>
      <c r="DU5" s="3"/>
      <c r="DV5" s="3"/>
      <c r="DW5" s="3"/>
      <c r="DX5" s="3"/>
      <c r="DY5" s="3"/>
      <c r="DZ5" s="3"/>
      <c r="EA5" s="3"/>
      <c r="EB5" s="3"/>
      <c r="EC5" s="3"/>
      <c r="ED5" s="3"/>
      <c r="EE5" s="3"/>
      <c r="EF5" s="3"/>
      <c r="EG5" s="3"/>
      <c r="EH5" s="3"/>
      <c r="EI5" s="3"/>
    </row>
    <row r="6" spans="1:215" s="138" customFormat="1" ht="15.5" customHeight="1" outlineLevel="1" thickBot="1" x14ac:dyDescent="0.25">
      <c r="A6" s="339" t="s">
        <v>76</v>
      </c>
      <c r="B6" s="342" t="s">
        <v>88</v>
      </c>
      <c r="C6" s="344">
        <f>SUM(D6:DT6)</f>
        <v>-3183031.1376433647</v>
      </c>
      <c r="D6" s="100">
        <v>0</v>
      </c>
      <c r="E6" s="165">
        <f>-1*IF(Provider!E7&lt;='Inputs and Model Assumptions'!$D$5,('Inputs and Model Assumptions'!$D$62/12)*Pricing!B30/'Inputs and Model Assumptions'!$D$61,0)</f>
        <v>-28616</v>
      </c>
      <c r="F6" s="165">
        <f>-1*IF(Provider!F7&lt;='Inputs and Model Assumptions'!$D$5,('Inputs and Model Assumptions'!$D$62/12)*Pricing!C30/'Inputs and Model Assumptions'!$D$61,0)</f>
        <v>-28624.584800000001</v>
      </c>
      <c r="G6" s="165">
        <f>-1*IF(Provider!G7&lt;='Inputs and Model Assumptions'!$D$5,('Inputs and Model Assumptions'!$D$62/12)*Pricing!D30/'Inputs and Model Assumptions'!$D$61,0)</f>
        <v>-28633.172175439999</v>
      </c>
      <c r="H6" s="165">
        <f>-1*IF(Provider!H7&lt;='Inputs and Model Assumptions'!$D$5,('Inputs and Model Assumptions'!$D$62/12)*Pricing!E30/'Inputs and Model Assumptions'!$D$61,0)</f>
        <v>-28641.762127092628</v>
      </c>
      <c r="I6" s="165">
        <f>-1*IF(Provider!I7&lt;='Inputs and Model Assumptions'!$D$5,('Inputs and Model Assumptions'!$D$62/12)*Pricing!F30/'Inputs and Model Assumptions'!$D$61,0)</f>
        <v>-28650.35465573076</v>
      </c>
      <c r="J6" s="165">
        <f>-1*IF(Provider!J7&lt;='Inputs and Model Assumptions'!$D$5,('Inputs and Model Assumptions'!$D$62/12)*Pricing!G30/'Inputs and Model Assumptions'!$D$61,0)</f>
        <v>-28658.949762127475</v>
      </c>
      <c r="K6" s="165">
        <f>-1*IF(Provider!K7&lt;='Inputs and Model Assumptions'!$D$5,('Inputs and Model Assumptions'!$D$62/12)*Pricing!H30/'Inputs and Model Assumptions'!$D$61,0)</f>
        <v>-28667.547447056113</v>
      </c>
      <c r="L6" s="165">
        <f>-1*IF(Provider!L7&lt;='Inputs and Model Assumptions'!$D$5,('Inputs and Model Assumptions'!$D$62/12)*Pricing!I30/'Inputs and Model Assumptions'!$D$61,0)</f>
        <v>-28676.147711290228</v>
      </c>
      <c r="M6" s="165">
        <f>-1*IF(Provider!M7&lt;='Inputs and Model Assumptions'!$D$5,('Inputs and Model Assumptions'!$D$62/12)*Pricing!J30/'Inputs and Model Assumptions'!$D$61,0)</f>
        <v>-28684.750555603616</v>
      </c>
      <c r="N6" s="165">
        <f>-1*IF(Provider!N7&lt;='Inputs and Model Assumptions'!$D$5,('Inputs and Model Assumptions'!$D$62/12)*Pricing!K30/'Inputs and Model Assumptions'!$D$61,0)</f>
        <v>-28693.355980770295</v>
      </c>
      <c r="O6" s="165">
        <f>-1*IF(Provider!O7&lt;='Inputs and Model Assumptions'!$D$5,('Inputs and Model Assumptions'!$D$62/12)*Pricing!L30/'Inputs and Model Assumptions'!$D$61,0)</f>
        <v>-28701.963987564523</v>
      </c>
      <c r="P6" s="165">
        <f>-1*IF(Provider!P7&lt;='Inputs and Model Assumptions'!$D$5,('Inputs and Model Assumptions'!$D$62/12)*Pricing!M30/'Inputs and Model Assumptions'!$D$61,0)</f>
        <v>-28710.574576760791</v>
      </c>
      <c r="Q6" s="165">
        <f>-1*IF(Provider!Q7&lt;='Inputs and Model Assumptions'!$D$5,('Inputs and Model Assumptions'!$D$62/12)*Pricing!N30/'Inputs and Model Assumptions'!$D$61,0)</f>
        <v>-28719.187749133824</v>
      </c>
      <c r="R6" s="165">
        <f>-1*IF(Provider!R7&lt;='Inputs and Model Assumptions'!$D$5,('Inputs and Model Assumptions'!$D$62/12)*Pricing!O30/'Inputs and Model Assumptions'!$D$61,0)</f>
        <v>-28727.803505458563</v>
      </c>
      <c r="S6" s="165">
        <f>-1*IF(Provider!S7&lt;='Inputs and Model Assumptions'!$D$5,('Inputs and Model Assumptions'!$D$62/12)*Pricing!P30/'Inputs and Model Assumptions'!$D$61,0)</f>
        <v>-28736.421846510202</v>
      </c>
      <c r="T6" s="165">
        <f>-1*IF(Provider!T7&lt;='Inputs and Model Assumptions'!$D$5,('Inputs and Model Assumptions'!$D$62/12)*Pricing!Q30/'Inputs and Model Assumptions'!$D$61,0)</f>
        <v>-28745.04277306415</v>
      </c>
      <c r="U6" s="165">
        <f>-1*IF(Provider!U7&lt;='Inputs and Model Assumptions'!$D$5,('Inputs and Model Assumptions'!$D$62/12)*Pricing!R30/'Inputs and Model Assumptions'!$D$61,0)</f>
        <v>-28753.66628589607</v>
      </c>
      <c r="V6" s="165">
        <f>-1*IF(Provider!V7&lt;='Inputs and Model Assumptions'!$D$5,('Inputs and Model Assumptions'!$D$62/12)*Pricing!S30/'Inputs and Model Assumptions'!$D$61,0)</f>
        <v>-28762.292385781839</v>
      </c>
      <c r="W6" s="165">
        <f>-1*IF(Provider!W7&lt;='Inputs and Model Assumptions'!$D$5,('Inputs and Model Assumptions'!$D$62/12)*Pricing!T30/'Inputs and Model Assumptions'!$D$61,0)</f>
        <v>-28770.921073497575</v>
      </c>
      <c r="X6" s="165">
        <f>-1*IF(Provider!X7&lt;='Inputs and Model Assumptions'!$D$5,('Inputs and Model Assumptions'!$D$62/12)*Pricing!U30/'Inputs and Model Assumptions'!$D$61,0)</f>
        <v>-28779.552349819623</v>
      </c>
      <c r="Y6" s="165">
        <f>-1*IF(Provider!Y7&lt;='Inputs and Model Assumptions'!$D$5,('Inputs and Model Assumptions'!$D$62/12)*Pricing!V30/'Inputs and Model Assumptions'!$D$61,0)</f>
        <v>-28788.186215524569</v>
      </c>
      <c r="Z6" s="165">
        <f>-1*IF(Provider!Z7&lt;='Inputs and Model Assumptions'!$D$5,('Inputs and Model Assumptions'!$D$62/12)*Pricing!W30/'Inputs and Model Assumptions'!$D$61,0)</f>
        <v>-28796.822671389222</v>
      </c>
      <c r="AA6" s="165">
        <f>-1*IF(Provider!AA7&lt;='Inputs and Model Assumptions'!$D$5,('Inputs and Model Assumptions'!$D$62/12)*Pricing!X30/'Inputs and Model Assumptions'!$D$61,0)</f>
        <v>-28805.46171819064</v>
      </c>
      <c r="AB6" s="165">
        <f>-1*IF(Provider!AB7&lt;='Inputs and Model Assumptions'!$D$5,('Inputs and Model Assumptions'!$D$62/12)*Pricing!Y30/'Inputs and Model Assumptions'!$D$61,0)</f>
        <v>-28809.782537448373</v>
      </c>
      <c r="AC6" s="165">
        <f>-1*IF(Provider!AC7&lt;='Inputs and Model Assumptions'!$D$5,('Inputs and Model Assumptions'!$D$62/12)*Pricing!Z30/'Inputs and Model Assumptions'!$D$61,0)</f>
        <v>-28814.104004828991</v>
      </c>
      <c r="AD6" s="165">
        <f>-1*IF(Provider!AD7&lt;='Inputs and Model Assumptions'!$D$5,('Inputs and Model Assumptions'!$D$62/12)*Pricing!AA30/'Inputs and Model Assumptions'!$D$61,0)</f>
        <v>-28818.426120429722</v>
      </c>
      <c r="AE6" s="165">
        <f>-1*IF(Provider!AE7&lt;='Inputs and Model Assumptions'!$D$5,('Inputs and Model Assumptions'!$D$62/12)*Pricing!AB30/'Inputs and Model Assumptions'!$D$61,0)</f>
        <v>-28822.748884347788</v>
      </c>
      <c r="AF6" s="165">
        <f>-1*IF(Provider!AF7&lt;='Inputs and Model Assumptions'!$D$5,('Inputs and Model Assumptions'!$D$62/12)*Pricing!AC30/'Inputs and Model Assumptions'!$D$61,0)</f>
        <v>-28827.072296680442</v>
      </c>
      <c r="AG6" s="165">
        <f>-1*IF(Provider!AG7&lt;='Inputs and Model Assumptions'!$D$5,('Inputs and Model Assumptions'!$D$62/12)*Pricing!AD30/'Inputs and Model Assumptions'!$D$61,0)</f>
        <v>-28831.396357524944</v>
      </c>
      <c r="AH6" s="165">
        <f>-1*IF(Provider!AH7&lt;='Inputs and Model Assumptions'!$D$5,('Inputs and Model Assumptions'!$D$62/12)*Pricing!AE30/'Inputs and Model Assumptions'!$D$61,0)</f>
        <v>-28835.721066978575</v>
      </c>
      <c r="AI6" s="165">
        <f>-1*IF(Provider!AI7&lt;='Inputs and Model Assumptions'!$D$5,('Inputs and Model Assumptions'!$D$62/12)*Pricing!AF30/'Inputs and Model Assumptions'!$D$61,0)</f>
        <v>-28840.046425138626</v>
      </c>
      <c r="AJ6" s="165">
        <f>-1*IF(Provider!AJ7&lt;='Inputs and Model Assumptions'!$D$5,('Inputs and Model Assumptions'!$D$62/12)*Pricing!AG30/'Inputs and Model Assumptions'!$D$61,0)</f>
        <v>-28844.372432102398</v>
      </c>
      <c r="AK6" s="165">
        <f>-1*IF(Provider!AK7&lt;='Inputs and Model Assumptions'!$D$5,('Inputs and Model Assumptions'!$D$62/12)*Pricing!AH30/'Inputs and Model Assumptions'!$D$61,0)</f>
        <v>-28848.699087967219</v>
      </c>
      <c r="AL6" s="165">
        <f>-1*IF(Provider!AL7&lt;='Inputs and Model Assumptions'!$D$5,('Inputs and Model Assumptions'!$D$62/12)*Pricing!AI30/'Inputs and Model Assumptions'!$D$61,0)</f>
        <v>-28853.026392830419</v>
      </c>
      <c r="AM6" s="165">
        <f>-1*IF(Provider!AM7&lt;='Inputs and Model Assumptions'!$D$5,('Inputs and Model Assumptions'!$D$62/12)*Pricing!AJ30/'Inputs and Model Assumptions'!$D$61,0)</f>
        <v>-28857.354346789343</v>
      </c>
      <c r="AN6" s="165">
        <f>-1*IF(Provider!AN7&lt;='Inputs and Model Assumptions'!$D$5,('Inputs and Model Assumptions'!$D$62/12)*Pricing!AK30/'Inputs and Model Assumptions'!$D$61,0)</f>
        <v>-28861.682949941365</v>
      </c>
      <c r="AO6" s="165">
        <f>-1*IF(Provider!AO7&lt;='Inputs and Model Assumptions'!$D$5,('Inputs and Model Assumptions'!$D$62/12)*Pricing!AL30/'Inputs and Model Assumptions'!$D$61,0)</f>
        <v>-28866.012202383859</v>
      </c>
      <c r="AP6" s="165">
        <f>-1*IF(Provider!AP7&lt;='Inputs and Model Assumptions'!$D$5,('Inputs and Model Assumptions'!$D$62/12)*Pricing!AM30/'Inputs and Model Assumptions'!$D$61,0)</f>
        <v>-28870.342104214218</v>
      </c>
      <c r="AQ6" s="165">
        <f>-1*IF(Provider!AQ7&lt;='Inputs and Model Assumptions'!$D$5,('Inputs and Model Assumptions'!$D$62/12)*Pricing!AN30/'Inputs and Model Assumptions'!$D$61,0)</f>
        <v>-28874.672655529856</v>
      </c>
      <c r="AR6" s="165">
        <f>-1*IF(Provider!AR7&lt;='Inputs and Model Assumptions'!$D$5,('Inputs and Model Assumptions'!$D$62/12)*Pricing!AO30/'Inputs and Model Assumptions'!$D$61,0)</f>
        <v>-28879.003856428189</v>
      </c>
      <c r="AS6" s="165">
        <f>-1*IF(Provider!AS7&lt;='Inputs and Model Assumptions'!$D$5,('Inputs and Model Assumptions'!$D$62/12)*Pricing!AP30/'Inputs and Model Assumptions'!$D$61,0)</f>
        <v>-28883.335707006656</v>
      </c>
      <c r="AT6" s="165">
        <f>-1*IF(Provider!AT7&lt;='Inputs and Model Assumptions'!$D$5,('Inputs and Model Assumptions'!$D$62/12)*Pricing!AQ30/'Inputs and Model Assumptions'!$D$61,0)</f>
        <v>-28887.668207362709</v>
      </c>
      <c r="AU6" s="165">
        <f>-1*IF(Provider!AU7&lt;='Inputs and Model Assumptions'!$D$5,('Inputs and Model Assumptions'!$D$62/12)*Pricing!AR30/'Inputs and Model Assumptions'!$D$61,0)</f>
        <v>-28892.001357593814</v>
      </c>
      <c r="AV6" s="165">
        <f>-1*IF(Provider!AV7&lt;='Inputs and Model Assumptions'!$D$5,('Inputs and Model Assumptions'!$D$62/12)*Pricing!AS30/'Inputs and Model Assumptions'!$D$61,0)</f>
        <v>-28896.335157797457</v>
      </c>
      <c r="AW6" s="165">
        <f>-1*IF(Provider!AW7&lt;='Inputs and Model Assumptions'!$D$5,('Inputs and Model Assumptions'!$D$62/12)*Pricing!AT30/'Inputs and Model Assumptions'!$D$61,0)</f>
        <v>-28900.669608071126</v>
      </c>
      <c r="AX6" s="165">
        <f>-1*IF(Provider!AX7&lt;='Inputs and Model Assumptions'!$D$5,('Inputs and Model Assumptions'!$D$62/12)*Pricing!AU30/'Inputs and Model Assumptions'!$D$61,0)</f>
        <v>-28905.004708512341</v>
      </c>
      <c r="AY6" s="165">
        <f>-1*IF(Provider!AY7&lt;='Inputs and Model Assumptions'!$D$5,('Inputs and Model Assumptions'!$D$62/12)*Pricing!AV30/'Inputs and Model Assumptions'!$D$61,0)</f>
        <v>-28909.34045921862</v>
      </c>
      <c r="AZ6" s="165">
        <f>-1*IF(Provider!AZ7&lt;='Inputs and Model Assumptions'!$D$5,('Inputs and Model Assumptions'!$D$62/12)*Pricing!AW30/'Inputs and Model Assumptions'!$D$61,0)</f>
        <v>-28913.676860287505</v>
      </c>
      <c r="BA6" s="165">
        <f>-1*IF(Provider!BA7&lt;='Inputs and Model Assumptions'!$D$5,('Inputs and Model Assumptions'!$D$62/12)*Pricing!AX30/'Inputs and Model Assumptions'!$D$61,0)</f>
        <v>-28918.013911816553</v>
      </c>
      <c r="BB6" s="165">
        <f>-1*IF(Provider!BB7&lt;='Inputs and Model Assumptions'!$D$5,('Inputs and Model Assumptions'!$D$62/12)*Pricing!AY30/'Inputs and Model Assumptions'!$D$61,0)</f>
        <v>-28922.351613903327</v>
      </c>
      <c r="BC6" s="165">
        <f>-1*IF(Provider!BC7&lt;='Inputs and Model Assumptions'!$D$5,('Inputs and Model Assumptions'!$D$62/12)*Pricing!AZ30/'Inputs and Model Assumptions'!$D$61,0)</f>
        <v>-28926.689966645416</v>
      </c>
      <c r="BD6" s="165">
        <f>-1*IF(Provider!BD7&lt;='Inputs and Model Assumptions'!$D$5,('Inputs and Model Assumptions'!$D$62/12)*Pricing!BA30/'Inputs and Model Assumptions'!$D$61,0)</f>
        <v>-28931.028970140414</v>
      </c>
      <c r="BE6" s="165">
        <f>-1*IF(Provider!BE7&lt;='Inputs and Model Assumptions'!$D$5,('Inputs and Model Assumptions'!$D$62/12)*Pricing!BB30/'Inputs and Model Assumptions'!$D$61,0)</f>
        <v>-28935.368624485938</v>
      </c>
      <c r="BF6" s="165">
        <f>-1*IF(Provider!BF7&lt;='Inputs and Model Assumptions'!$D$5,('Inputs and Model Assumptions'!$D$62/12)*Pricing!BC30/'Inputs and Model Assumptions'!$D$61,0)</f>
        <v>-28939.708929779616</v>
      </c>
      <c r="BG6" s="165">
        <f>-1*IF(Provider!BG7&lt;='Inputs and Model Assumptions'!$D$5,('Inputs and Model Assumptions'!$D$62/12)*Pricing!BD30/'Inputs and Model Assumptions'!$D$61,0)</f>
        <v>-28944.049886119086</v>
      </c>
      <c r="BH6" s="165">
        <f>-1*IF(Provider!BH7&lt;='Inputs and Model Assumptions'!$D$5,('Inputs and Model Assumptions'!$D$62/12)*Pricing!BE30/'Inputs and Model Assumptions'!$D$61,0)</f>
        <v>-28948.391493602005</v>
      </c>
      <c r="BI6" s="165">
        <f>-1*IF(Provider!BI7&lt;='Inputs and Model Assumptions'!$D$5,('Inputs and Model Assumptions'!$D$62/12)*Pricing!BF30/'Inputs and Model Assumptions'!$D$61,0)</f>
        <v>-28952.73375232605</v>
      </c>
      <c r="BJ6" s="165">
        <f>-1*IF(Provider!BJ7&lt;='Inputs and Model Assumptions'!$D$5,('Inputs and Model Assumptions'!$D$62/12)*Pricing!BG30/'Inputs and Model Assumptions'!$D$61,0)</f>
        <v>-28957.076662388899</v>
      </c>
      <c r="BK6" s="165">
        <f>-1*IF(Provider!BK7&lt;='Inputs and Model Assumptions'!$D$5,('Inputs and Model Assumptions'!$D$62/12)*Pricing!BH30/'Inputs and Model Assumptions'!$D$61,0)</f>
        <v>-28961.420223888261</v>
      </c>
      <c r="BL6" s="165">
        <f>-1*IF(Provider!BL7&lt;='Inputs and Model Assumptions'!$D$5,('Inputs and Model Assumptions'!$D$62/12)*Pricing!BI30/'Inputs and Model Assumptions'!$D$61,0)</f>
        <v>-28965.764436921843</v>
      </c>
      <c r="BM6" s="165">
        <f>-1*IF(Provider!BM7&lt;='Inputs and Model Assumptions'!$D$5,('Inputs and Model Assumptions'!$D$62/12)*Pricing!BJ30/'Inputs and Model Assumptions'!$D$61,0)</f>
        <v>-28970.109301587385</v>
      </c>
      <c r="BN6" s="165">
        <f>-1*IF(Provider!BN7&lt;='Inputs and Model Assumptions'!$D$5,('Inputs and Model Assumptions'!$D$62/12)*Pricing!BK30/'Inputs and Model Assumptions'!$D$61,0)</f>
        <v>-28974.454817982627</v>
      </c>
      <c r="BO6" s="165">
        <f>-1*IF(Provider!BO7&lt;='Inputs and Model Assumptions'!$D$5,('Inputs and Model Assumptions'!$D$62/12)*Pricing!BL30/'Inputs and Model Assumptions'!$D$61,0)</f>
        <v>-28978.800986205326</v>
      </c>
      <c r="BP6" s="165">
        <f>-1*IF(Provider!BP7&lt;='Inputs and Model Assumptions'!$D$5,('Inputs and Model Assumptions'!$D$62/12)*Pricing!BM30/'Inputs and Model Assumptions'!$D$61,0)</f>
        <v>-28983.14780635326</v>
      </c>
      <c r="BQ6" s="165">
        <f>-1*IF(Provider!BQ7&lt;='Inputs and Model Assumptions'!$D$5,('Inputs and Model Assumptions'!$D$62/12)*Pricing!BN30/'Inputs and Model Assumptions'!$D$61,0)</f>
        <v>-28987.495278524213</v>
      </c>
      <c r="BR6" s="165">
        <f>-1*IF(Provider!BR7&lt;='Inputs and Model Assumptions'!$D$5,('Inputs and Model Assumptions'!$D$62/12)*Pricing!BO30/'Inputs and Model Assumptions'!$D$61,0)</f>
        <v>-28991.843402815994</v>
      </c>
      <c r="BS6" s="165">
        <f>-1*IF(Provider!BS7&lt;='Inputs and Model Assumptions'!$D$5,('Inputs and Model Assumptions'!$D$62/12)*Pricing!BP30/'Inputs and Model Assumptions'!$D$61,0)</f>
        <v>-28996.192179326419</v>
      </c>
      <c r="BT6" s="165">
        <f>-1*IF(Provider!BT7&lt;='Inputs and Model Assumptions'!$D$5,('Inputs and Model Assumptions'!$D$62/12)*Pricing!BQ30/'Inputs and Model Assumptions'!$D$61,0)</f>
        <v>-29000.541608153322</v>
      </c>
      <c r="BU6" s="165">
        <f>-1*IF(Provider!BU7&lt;='Inputs and Model Assumptions'!$D$5,('Inputs and Model Assumptions'!$D$62/12)*Pricing!BR30/'Inputs and Model Assumptions'!$D$61,0)</f>
        <v>-29004.89168939455</v>
      </c>
      <c r="BV6" s="165">
        <f>-1*IF(Provider!BV7&lt;='Inputs and Model Assumptions'!$D$5,('Inputs and Model Assumptions'!$D$62/12)*Pricing!BS30/'Inputs and Model Assumptions'!$D$61,0)</f>
        <v>-29009.24242314796</v>
      </c>
      <c r="BW6" s="165">
        <f>-1*IF(Provider!BW7&lt;='Inputs and Model Assumptions'!$D$5,('Inputs and Model Assumptions'!$D$62/12)*Pricing!BT30/'Inputs and Model Assumptions'!$D$61,0)</f>
        <v>-29013.593809511436</v>
      </c>
      <c r="BX6" s="165">
        <f>-1*IF(Provider!BX7&lt;='Inputs and Model Assumptions'!$D$5,('Inputs and Model Assumptions'!$D$62/12)*Pricing!BU30/'Inputs and Model Assumptions'!$D$61,0)</f>
        <v>-29017.945848582869</v>
      </c>
      <c r="BY6" s="165">
        <f>-1*IF(Provider!BY7&lt;='Inputs and Model Assumptions'!$D$5,('Inputs and Model Assumptions'!$D$62/12)*Pricing!BV30/'Inputs and Model Assumptions'!$D$61,0)</f>
        <v>-29022.298540460157</v>
      </c>
      <c r="BZ6" s="165">
        <f>-1*IF(Provider!BZ7&lt;='Inputs and Model Assumptions'!$D$5,('Inputs and Model Assumptions'!$D$62/12)*Pricing!BW30/'Inputs and Model Assumptions'!$D$61,0)</f>
        <v>-29026.65188524123</v>
      </c>
      <c r="CA6" s="165">
        <f>-1*IF(Provider!CA7&lt;='Inputs and Model Assumptions'!$D$5,('Inputs and Model Assumptions'!$D$62/12)*Pricing!BX30/'Inputs and Model Assumptions'!$D$61,0)</f>
        <v>-29031.00588302402</v>
      </c>
      <c r="CB6" s="165">
        <f>-1*IF(Provider!CB7&lt;='Inputs and Model Assumptions'!$D$5,('Inputs and Model Assumptions'!$D$62/12)*Pricing!BY30/'Inputs and Model Assumptions'!$D$61,0)</f>
        <v>-29035.360533906474</v>
      </c>
      <c r="CC6" s="165">
        <f>-1*IF(Provider!CC7&lt;='Inputs and Model Assumptions'!$D$5,('Inputs and Model Assumptions'!$D$62/12)*Pricing!BZ30/'Inputs and Model Assumptions'!$D$61,0)</f>
        <v>-29039.715837986561</v>
      </c>
      <c r="CD6" s="165">
        <f>-1*IF(Provider!CD7&lt;='Inputs and Model Assumptions'!$D$5,('Inputs and Model Assumptions'!$D$62/12)*Pricing!CA30/'Inputs and Model Assumptions'!$D$61,0)</f>
        <v>-29044.071795362262</v>
      </c>
      <c r="CE6" s="165">
        <f>-1*IF(Provider!CE7&lt;='Inputs and Model Assumptions'!$D$5,('Inputs and Model Assumptions'!$D$62/12)*Pricing!CB30/'Inputs and Model Assumptions'!$D$61,0)</f>
        <v>-29048.428406131574</v>
      </c>
      <c r="CF6" s="165">
        <f>-1*IF(Provider!CF7&lt;='Inputs and Model Assumptions'!$D$5,('Inputs and Model Assumptions'!$D$62/12)*Pricing!CC30/'Inputs and Model Assumptions'!$D$61,0)</f>
        <v>-29052.785670392492</v>
      </c>
      <c r="CG6" s="165">
        <f>-1*IF(Provider!CG7&lt;='Inputs and Model Assumptions'!$D$5,('Inputs and Model Assumptions'!$D$62/12)*Pricing!CD30/'Inputs and Model Assumptions'!$D$61,0)</f>
        <v>-29057.143588243052</v>
      </c>
      <c r="CH6" s="165">
        <f>-1*IF(Provider!CH7&lt;='Inputs and Model Assumptions'!$D$5,('Inputs and Model Assumptions'!$D$62/12)*Pricing!CE30/'Inputs and Model Assumptions'!$D$61,0)</f>
        <v>-29061.502159781292</v>
      </c>
      <c r="CI6" s="165">
        <f>-1*IF(Provider!CI7&lt;='Inputs and Model Assumptions'!$D$5,('Inputs and Model Assumptions'!$D$62/12)*Pricing!CF30/'Inputs and Model Assumptions'!$D$61,0)</f>
        <v>-29065.861385105258</v>
      </c>
      <c r="CJ6" s="165">
        <f>-1*IF(Provider!CJ7&lt;='Inputs and Model Assumptions'!$D$5,('Inputs and Model Assumptions'!$D$62/12)*Pricing!CG30/'Inputs and Model Assumptions'!$D$61,0)</f>
        <v>-29070.221264313026</v>
      </c>
      <c r="CK6" s="165">
        <f>-1*IF(Provider!CK7&lt;='Inputs and Model Assumptions'!$D$5,('Inputs and Model Assumptions'!$D$62/12)*Pricing!CH30/'Inputs and Model Assumptions'!$D$61,0)</f>
        <v>-29074.58179750268</v>
      </c>
      <c r="CL6" s="165">
        <f>-1*IF(Provider!CL7&lt;='Inputs and Model Assumptions'!$D$5,('Inputs and Model Assumptions'!$D$62/12)*Pricing!CI30/'Inputs and Model Assumptions'!$D$61,0)</f>
        <v>-29078.942984772308</v>
      </c>
      <c r="CM6" s="165">
        <f>-1*IF(Provider!CM7&lt;='Inputs and Model Assumptions'!$D$5,('Inputs and Model Assumptions'!$D$62/12)*Pricing!CJ30/'Inputs and Model Assumptions'!$D$61,0)</f>
        <v>-29083.304826220028</v>
      </c>
      <c r="CN6" s="165">
        <f>-1*IF(Provider!CN7&lt;='Inputs and Model Assumptions'!$D$5,('Inputs and Model Assumptions'!$D$62/12)*Pricing!CK30/'Inputs and Model Assumptions'!$D$61,0)</f>
        <v>-29087.667321943965</v>
      </c>
      <c r="CO6" s="165">
        <f>-1*IF(Provider!CO7&lt;='Inputs and Model Assumptions'!$D$5,('Inputs and Model Assumptions'!$D$62/12)*Pricing!CL30/'Inputs and Model Assumptions'!$D$61,0)</f>
        <v>-29092.030472042261</v>
      </c>
      <c r="CP6" s="165">
        <f>-1*IF(Provider!CP7&lt;='Inputs and Model Assumptions'!$D$5,('Inputs and Model Assumptions'!$D$62/12)*Pricing!CM30/'Inputs and Model Assumptions'!$D$61,0)</f>
        <v>-29096.394276613071</v>
      </c>
      <c r="CQ6" s="165">
        <f>-1*IF(Provider!CQ7&lt;='Inputs and Model Assumptions'!$D$5,('Inputs and Model Assumptions'!$D$62/12)*Pricing!CN30/'Inputs and Model Assumptions'!$D$61,0)</f>
        <v>-29100.758735754567</v>
      </c>
      <c r="CR6" s="165">
        <f>-1*IF(Provider!CR7&lt;='Inputs and Model Assumptions'!$D$5,('Inputs and Model Assumptions'!$D$62/12)*Pricing!CO30/'Inputs and Model Assumptions'!$D$61,0)</f>
        <v>-29105.12384956493</v>
      </c>
      <c r="CS6" s="165">
        <f>-1*IF(Provider!CS7&lt;='Inputs and Model Assumptions'!$D$5,('Inputs and Model Assumptions'!$D$62/12)*Pricing!CP30/'Inputs and Model Assumptions'!$D$61,0)</f>
        <v>-29109.489618142368</v>
      </c>
      <c r="CT6" s="165">
        <f>-1*IF(Provider!CT7&lt;='Inputs and Model Assumptions'!$D$5,('Inputs and Model Assumptions'!$D$62/12)*Pricing!CQ30/'Inputs and Model Assumptions'!$D$61,0)</f>
        <v>-29113.856041585095</v>
      </c>
      <c r="CU6" s="165">
        <f>-1*IF(Provider!CU7&lt;='Inputs and Model Assumptions'!$D$5,('Inputs and Model Assumptions'!$D$62/12)*Pricing!CR30/'Inputs and Model Assumptions'!$D$61,0)</f>
        <v>-29118.223119991337</v>
      </c>
      <c r="CV6" s="165">
        <f>-1*IF(Provider!CV7&lt;='Inputs and Model Assumptions'!$D$5,('Inputs and Model Assumptions'!$D$62/12)*Pricing!CS30/'Inputs and Model Assumptions'!$D$61,0)</f>
        <v>-29122.590853459336</v>
      </c>
      <c r="CW6" s="165">
        <f>-1*IF(Provider!CW7&lt;='Inputs and Model Assumptions'!$D$5,('Inputs and Model Assumptions'!$D$62/12)*Pricing!CT30/'Inputs and Model Assumptions'!$D$61,0)</f>
        <v>-29126.95924208736</v>
      </c>
      <c r="CX6" s="165">
        <f>-1*IF(Provider!CX7&lt;='Inputs and Model Assumptions'!$D$5,('Inputs and Model Assumptions'!$D$62/12)*Pricing!CU30/'Inputs and Model Assumptions'!$D$61,0)</f>
        <v>-29131.328285973676</v>
      </c>
      <c r="CY6" s="165">
        <f>-1*IF(Provider!CY7&lt;='Inputs and Model Assumptions'!$D$5,('Inputs and Model Assumptions'!$D$62/12)*Pricing!CV30/'Inputs and Model Assumptions'!$D$61,0)</f>
        <v>-29135.697985216571</v>
      </c>
      <c r="CZ6" s="165">
        <f>-1*IF(Provider!CZ7&lt;='Inputs and Model Assumptions'!$D$5,('Inputs and Model Assumptions'!$D$62/12)*Pricing!CW30/'Inputs and Model Assumptions'!$D$61,0)</f>
        <v>-29140.068339914364</v>
      </c>
      <c r="DA6" s="165">
        <f>-1*IF(Provider!DA7&lt;='Inputs and Model Assumptions'!$D$5,('Inputs and Model Assumptions'!$D$62/12)*Pricing!CX30/'Inputs and Model Assumptions'!$D$61,0)</f>
        <v>-29144.439350165347</v>
      </c>
      <c r="DB6" s="165">
        <f>-1*IF(Provider!DB7&lt;='Inputs and Model Assumptions'!$D$5,('Inputs and Model Assumptions'!$D$62/12)*Pricing!CY30/'Inputs and Model Assumptions'!$D$61,0)</f>
        <v>-29148.811016067877</v>
      </c>
      <c r="DC6" s="165">
        <f>-1*IF(Provider!DC7&lt;='Inputs and Model Assumptions'!$D$5,('Inputs and Model Assumptions'!$D$62/12)*Pricing!CZ30/'Inputs and Model Assumptions'!$D$61,0)</f>
        <v>-29153.183337720289</v>
      </c>
      <c r="DD6" s="165">
        <f>-1*IF(Provider!DD7&lt;='Inputs and Model Assumptions'!$D$5,('Inputs and Model Assumptions'!$D$62/12)*Pricing!DA30/'Inputs and Model Assumptions'!$D$61,0)</f>
        <v>-29157.556315220954</v>
      </c>
      <c r="DE6" s="165">
        <f>-1*IF(Provider!DE7&lt;='Inputs and Model Assumptions'!$D$5,('Inputs and Model Assumptions'!$D$62/12)*Pricing!DB30/'Inputs and Model Assumptions'!$D$61,0)</f>
        <v>-29161.929948668239</v>
      </c>
      <c r="DF6" s="165">
        <f>-1*IF(Provider!DF7&lt;='Inputs and Model Assumptions'!$D$5,('Inputs and Model Assumptions'!$D$62/12)*Pricing!DC30/'Inputs and Model Assumptions'!$D$61,0)</f>
        <v>-29166.304238160545</v>
      </c>
      <c r="DG6" s="165">
        <f>-1*IF(Provider!DG7&lt;='Inputs and Model Assumptions'!$D$5,('Inputs and Model Assumptions'!$D$62/12)*Pricing!DD30/'Inputs and Model Assumptions'!$D$61,0)</f>
        <v>-29170.679183796266</v>
      </c>
      <c r="DH6" s="165">
        <f>-1*IF(Provider!DH7&lt;='Inputs and Model Assumptions'!$D$5,('Inputs and Model Assumptions'!$D$62/12)*Pricing!DE30/'Inputs and Model Assumptions'!$D$61,0)</f>
        <v>-29175.054785673845</v>
      </c>
      <c r="DI6" s="165">
        <f>-1*IF(Provider!DI7&lt;='Inputs and Model Assumptions'!$D$5,('Inputs and Model Assumptions'!$D$62/12)*Pricing!DF30/'Inputs and Model Assumptions'!$D$61,0)</f>
        <v>-29179.431043891695</v>
      </c>
      <c r="DJ6" s="165">
        <f>-1*IF(Provider!DJ7&lt;='Inputs and Model Assumptions'!$D$5,('Inputs and Model Assumptions'!$D$62/12)*Pricing!DG30/'Inputs and Model Assumptions'!$D$61,0)</f>
        <v>-29183.807958548281</v>
      </c>
      <c r="DK6" s="165">
        <f>-1*IF(Provider!DK7&lt;='Inputs and Model Assumptions'!$D$5,('Inputs and Model Assumptions'!$D$62/12)*Pricing!DH30/'Inputs and Model Assumptions'!$D$61,0)</f>
        <v>0</v>
      </c>
      <c r="DL6" s="165">
        <f>-1*IF(Provider!DL7&lt;='Inputs and Model Assumptions'!$D$5,('Inputs and Model Assumptions'!$D$62/12)*Pricing!DI30/'Inputs and Model Assumptions'!$D$61,0)</f>
        <v>0</v>
      </c>
      <c r="DM6" s="165">
        <f>-1*IF(Provider!DM7&lt;='Inputs and Model Assumptions'!$D$5,('Inputs and Model Assumptions'!$D$62/12)*Pricing!DJ30/'Inputs and Model Assumptions'!$D$61,0)</f>
        <v>0</v>
      </c>
      <c r="DN6" s="165">
        <f>-1*IF(Provider!DN7&lt;='Inputs and Model Assumptions'!$D$5,('Inputs and Model Assumptions'!$D$62/12)*Pricing!DK30/'Inputs and Model Assumptions'!$D$61,0)</f>
        <v>0</v>
      </c>
      <c r="DO6" s="165">
        <f>-1*IF(Provider!DO7&lt;='Inputs and Model Assumptions'!$D$5,('Inputs and Model Assumptions'!$D$62/12)*Pricing!DL30/'Inputs and Model Assumptions'!$D$61,0)</f>
        <v>0</v>
      </c>
      <c r="DP6" s="165">
        <f>-1*IF(Provider!DP7&lt;='Inputs and Model Assumptions'!$D$5,('Inputs and Model Assumptions'!$D$62/12)*Pricing!DM30/'Inputs and Model Assumptions'!$D$61,0)</f>
        <v>0</v>
      </c>
      <c r="DQ6" s="165">
        <f>-1*IF(Provider!DQ7&lt;='Inputs and Model Assumptions'!$D$5,('Inputs and Model Assumptions'!$D$62/12)*Pricing!DN30/'Inputs and Model Assumptions'!$D$61,0)</f>
        <v>0</v>
      </c>
      <c r="DR6" s="165">
        <f>-1*IF(Provider!DR7&lt;='Inputs and Model Assumptions'!$D$5,('Inputs and Model Assumptions'!$D$62/12)*Pricing!DO30/'Inputs and Model Assumptions'!$D$61,0)</f>
        <v>0</v>
      </c>
      <c r="DS6" s="165">
        <f>-1*IF(Provider!DS7&lt;='Inputs and Model Assumptions'!$D$5,('Inputs and Model Assumptions'!$D$62/12)*Pricing!DP30/'Inputs and Model Assumptions'!$D$61,0)</f>
        <v>0</v>
      </c>
      <c r="DT6" s="347">
        <f>-1*IF(Provider!DT7&lt;='Inputs and Model Assumptions'!$D$5,('Inputs and Model Assumptions'!$D$62/12)*Pricing!DQ30/'Inputs and Model Assumptions'!$D$61,0)</f>
        <v>0</v>
      </c>
    </row>
    <row r="7" spans="1:215" s="141" customFormat="1" ht="15.5" customHeight="1" thickBot="1" x14ac:dyDescent="0.25">
      <c r="A7" s="339" t="s">
        <v>77</v>
      </c>
      <c r="B7" s="297" t="s">
        <v>88</v>
      </c>
      <c r="C7" s="345">
        <f>SUM(D7:DT7)</f>
        <v>-4519904.2154535772</v>
      </c>
      <c r="D7" s="103">
        <v>0</v>
      </c>
      <c r="E7" s="158">
        <f>-IF(Customer!E$6&lt;='Inputs and Model Assumptions'!$D$5,('Inputs and Model Assumptions'!$E$62/12)*Pricing!B30/'Inputs and Model Assumptions'!$D$61,0)</f>
        <v>-40634.719999999994</v>
      </c>
      <c r="F7" s="158">
        <f>-IF(Customer!F$6&lt;='Inputs and Model Assumptions'!$D$5,('Inputs and Model Assumptions'!$E$62/12)*Pricing!C30/'Inputs and Model Assumptions'!$D$61,0)</f>
        <v>-40646.910415999992</v>
      </c>
      <c r="G7" s="158">
        <f>-IF(Customer!G$6&lt;='Inputs and Model Assumptions'!$D$5,('Inputs and Model Assumptions'!$E$62/12)*Pricing!D30/'Inputs and Model Assumptions'!$D$61,0)</f>
        <v>-40659.104489124795</v>
      </c>
      <c r="H7" s="158">
        <f>-IF(Customer!H$6&lt;='Inputs and Model Assumptions'!$D$5,('Inputs and Model Assumptions'!$E$62/12)*Pricing!E30/'Inputs and Model Assumptions'!$D$61,0)</f>
        <v>-40671.302220471531</v>
      </c>
      <c r="I7" s="158">
        <f>-IF(Customer!I$6&lt;='Inputs and Model Assumptions'!$D$5,('Inputs and Model Assumptions'!$E$62/12)*Pricing!F30/'Inputs and Model Assumptions'!$D$61,0)</f>
        <v>-40683.503611137668</v>
      </c>
      <c r="J7" s="158">
        <f>-IF(Customer!J$6&lt;='Inputs and Model Assumptions'!$D$5,('Inputs and Model Assumptions'!$E$62/12)*Pricing!G30/'Inputs and Model Assumptions'!$D$61,0)</f>
        <v>-40695.708662221012</v>
      </c>
      <c r="K7" s="158">
        <f>-IF(Customer!K$6&lt;='Inputs and Model Assumptions'!$D$5,('Inputs and Model Assumptions'!$E$62/12)*Pricing!H30/'Inputs and Model Assumptions'!$D$61,0)</f>
        <v>-40707.917374819677</v>
      </c>
      <c r="L7" s="158">
        <f>-IF(Customer!L$6&lt;='Inputs and Model Assumptions'!$D$5,('Inputs and Model Assumptions'!$E$62/12)*Pricing!I30/'Inputs and Model Assumptions'!$D$61,0)</f>
        <v>-40720.129750032116</v>
      </c>
      <c r="M7" s="158">
        <f>-IF(Customer!M$6&lt;='Inputs and Model Assumptions'!$D$5,('Inputs and Model Assumptions'!$E$62/12)*Pricing!J30/'Inputs and Model Assumptions'!$D$61,0)</f>
        <v>-40732.345788957129</v>
      </c>
      <c r="N7" s="158">
        <f>-IF(Customer!N$6&lt;='Inputs and Model Assumptions'!$D$5,('Inputs and Model Assumptions'!$E$62/12)*Pricing!K30/'Inputs and Model Assumptions'!$D$61,0)</f>
        <v>-40744.565492693808</v>
      </c>
      <c r="O7" s="158">
        <f>-IF(Customer!O$6&lt;='Inputs and Model Assumptions'!$D$5,('Inputs and Model Assumptions'!$E$62/12)*Pricing!L30/'Inputs and Model Assumptions'!$D$61,0)</f>
        <v>-40756.788862341615</v>
      </c>
      <c r="P7" s="158">
        <f>-IF(Customer!P$6&lt;='Inputs and Model Assumptions'!$D$5,('Inputs and Model Assumptions'!$E$62/12)*Pricing!M30/'Inputs and Model Assumptions'!$D$61,0)</f>
        <v>-40769.015899000326</v>
      </c>
      <c r="Q7" s="158">
        <f>-IF(Customer!Q$6&lt;='Inputs and Model Assumptions'!$D$5,('Inputs and Model Assumptions'!$E$62/12)*Pricing!N30/'Inputs and Model Assumptions'!$D$61,0)</f>
        <v>-40781.246603770021</v>
      </c>
      <c r="R7" s="158">
        <f>-IF(Customer!R$6&lt;='Inputs and Model Assumptions'!$D$5,('Inputs and Model Assumptions'!$E$62/12)*Pricing!O30/'Inputs and Model Assumptions'!$D$61,0)</f>
        <v>-40793.480977751147</v>
      </c>
      <c r="S7" s="158">
        <f>-IF(Customer!S$6&lt;='Inputs and Model Assumptions'!$D$5,('Inputs and Model Assumptions'!$E$62/12)*Pricing!P30/'Inputs and Model Assumptions'!$D$61,0)</f>
        <v>-40805.719022044475</v>
      </c>
      <c r="T7" s="158">
        <f>-IF(Customer!T$6&lt;='Inputs and Model Assumptions'!$D$5,('Inputs and Model Assumptions'!$E$62/12)*Pricing!Q30/'Inputs and Model Assumptions'!$D$61,0)</f>
        <v>-40817.960737751091</v>
      </c>
      <c r="U7" s="158">
        <f>-IF(Customer!U$6&lt;='Inputs and Model Assumptions'!$D$5,('Inputs and Model Assumptions'!$E$62/12)*Pricing!R30/'Inputs and Model Assumptions'!$D$61,0)</f>
        <v>-40830.206125972414</v>
      </c>
      <c r="V7" s="158">
        <f>-IF(Customer!V$6&lt;='Inputs and Model Assumptions'!$D$5,('Inputs and Model Assumptions'!$E$62/12)*Pricing!S30/'Inputs and Model Assumptions'!$D$61,0)</f>
        <v>-40842.455187810207</v>
      </c>
      <c r="W7" s="158">
        <f>-IF(Customer!W$6&lt;='Inputs and Model Assumptions'!$D$5,('Inputs and Model Assumptions'!$E$62/12)*Pricing!T30/'Inputs and Model Assumptions'!$D$61,0)</f>
        <v>-40854.70792436655</v>
      </c>
      <c r="X7" s="158">
        <f>-IF(Customer!X$6&lt;='Inputs and Model Assumptions'!$D$5,('Inputs and Model Assumptions'!$E$62/12)*Pricing!U30/'Inputs and Model Assumptions'!$D$61,0)</f>
        <v>-40866.964336743855</v>
      </c>
      <c r="Y7" s="158">
        <f>-IF(Customer!Y$6&lt;='Inputs and Model Assumptions'!$D$5,('Inputs and Model Assumptions'!$E$62/12)*Pricing!V30/'Inputs and Model Assumptions'!$D$61,0)</f>
        <v>-40879.224426044879</v>
      </c>
      <c r="Z7" s="158">
        <f>-IF(Customer!Z$6&lt;='Inputs and Model Assumptions'!$D$5,('Inputs and Model Assumptions'!$E$62/12)*Pricing!W30/'Inputs and Model Assumptions'!$D$61,0)</f>
        <v>-40891.488193372694</v>
      </c>
      <c r="AA7" s="158">
        <f>-IF(Customer!AA$6&lt;='Inputs and Model Assumptions'!$D$5,('Inputs and Model Assumptions'!$E$62/12)*Pricing!X30/'Inputs and Model Assumptions'!$D$61,0)</f>
        <v>-40903.755639830699</v>
      </c>
      <c r="AB7" s="158">
        <f>-IF(Customer!AB$6&lt;='Inputs and Model Assumptions'!$D$5,('Inputs and Model Assumptions'!$E$62/12)*Pricing!Y30/'Inputs and Model Assumptions'!$D$61,0)</f>
        <v>-40909.891203176681</v>
      </c>
      <c r="AC7" s="158">
        <f>-IF(Customer!AC$6&lt;='Inputs and Model Assumptions'!$D$5,('Inputs and Model Assumptions'!$E$62/12)*Pricing!Z30/'Inputs and Model Assumptions'!$D$61,0)</f>
        <v>-40916.02768685716</v>
      </c>
      <c r="AD7" s="158">
        <f>-IF(Customer!AD$6&lt;='Inputs and Model Assumptions'!$D$5,('Inputs and Model Assumptions'!$E$62/12)*Pricing!AA30/'Inputs and Model Assumptions'!$D$61,0)</f>
        <v>-40922.165091010196</v>
      </c>
      <c r="AE7" s="158">
        <f>-IF(Customer!AE$6&lt;='Inputs and Model Assumptions'!$D$5,('Inputs and Model Assumptions'!$E$62/12)*Pricing!AB30/'Inputs and Model Assumptions'!$D$61,0)</f>
        <v>-40928.303415773851</v>
      </c>
      <c r="AF7" s="158">
        <f>-IF(Customer!AF$6&lt;='Inputs and Model Assumptions'!$D$5,('Inputs and Model Assumptions'!$E$62/12)*Pricing!AC30/'Inputs and Model Assumptions'!$D$61,0)</f>
        <v>-40934.442661286223</v>
      </c>
      <c r="AG7" s="158">
        <f>-IF(Customer!AG$6&lt;='Inputs and Model Assumptions'!$D$5,('Inputs and Model Assumptions'!$E$62/12)*Pricing!AD30/'Inputs and Model Assumptions'!$D$61,0)</f>
        <v>-40940.582827685415</v>
      </c>
      <c r="AH7" s="158">
        <f>-IF(Customer!AH$6&lt;='Inputs and Model Assumptions'!$D$5,('Inputs and Model Assumptions'!$E$62/12)*Pricing!AE30/'Inputs and Model Assumptions'!$D$61,0)</f>
        <v>-40946.723915109571</v>
      </c>
      <c r="AI7" s="158">
        <f>-IF(Customer!AI$6&lt;='Inputs and Model Assumptions'!$D$5,('Inputs and Model Assumptions'!$E$62/12)*Pricing!AF30/'Inputs and Model Assumptions'!$D$61,0)</f>
        <v>-40952.865923696838</v>
      </c>
      <c r="AJ7" s="158">
        <f>-IF(Customer!AJ$6&lt;='Inputs and Model Assumptions'!$D$5,('Inputs and Model Assumptions'!$E$62/12)*Pricing!AG30/'Inputs and Model Assumptions'!$D$61,0)</f>
        <v>-40959.008853585401</v>
      </c>
      <c r="AK7" s="158">
        <f>-IF(Customer!AK$6&lt;='Inputs and Model Assumptions'!$D$5,('Inputs and Model Assumptions'!$E$62/12)*Pricing!AH30/'Inputs and Model Assumptions'!$D$61,0)</f>
        <v>-40965.152704913446</v>
      </c>
      <c r="AL7" s="158">
        <f>-IF(Customer!AL$6&lt;='Inputs and Model Assumptions'!$D$5,('Inputs and Model Assumptions'!$E$62/12)*Pricing!AI30/'Inputs and Model Assumptions'!$D$61,0)</f>
        <v>-40971.297477819186</v>
      </c>
      <c r="AM7" s="158">
        <f>-IF(Customer!AM$6&lt;='Inputs and Model Assumptions'!$D$5,('Inputs and Model Assumptions'!$E$62/12)*Pricing!AJ30/'Inputs and Model Assumptions'!$D$61,0)</f>
        <v>-40977.443172440857</v>
      </c>
      <c r="AN7" s="158">
        <f>-IF(Customer!AN$6&lt;='Inputs and Model Assumptions'!$D$5,('Inputs and Model Assumptions'!$E$62/12)*Pricing!AK30/'Inputs and Model Assumptions'!$D$61,0)</f>
        <v>-40983.589788916732</v>
      </c>
      <c r="AO7" s="158">
        <f>-IF(Customer!AO$6&lt;='Inputs and Model Assumptions'!$D$5,('Inputs and Model Assumptions'!$E$62/12)*Pricing!AL30/'Inputs and Model Assumptions'!$D$61,0)</f>
        <v>-40989.737327385068</v>
      </c>
      <c r="AP7" s="158">
        <f>-IF(Customer!AP$6&lt;='Inputs and Model Assumptions'!$D$5,('Inputs and Model Assumptions'!$E$62/12)*Pricing!AM30/'Inputs and Model Assumptions'!$D$61,0)</f>
        <v>-40995.885787984189</v>
      </c>
      <c r="AQ7" s="158">
        <f>-IF(Customer!AQ$6&lt;='Inputs and Model Assumptions'!$D$5,('Inputs and Model Assumptions'!$E$62/12)*Pricing!AN30/'Inputs and Model Assumptions'!$D$61,0)</f>
        <v>-41002.035170852389</v>
      </c>
      <c r="AR7" s="158">
        <f>-IF(Customer!AR$6&lt;='Inputs and Model Assumptions'!$D$5,('Inputs and Model Assumptions'!$E$62/12)*Pricing!AO30/'Inputs and Model Assumptions'!$D$61,0)</f>
        <v>-41008.185476128019</v>
      </c>
      <c r="AS7" s="158">
        <f>-IF(Customer!AS$6&lt;='Inputs and Model Assumptions'!$D$5,('Inputs and Model Assumptions'!$E$62/12)*Pricing!AP30/'Inputs and Model Assumptions'!$D$61,0)</f>
        <v>-41014.336703949441</v>
      </c>
      <c r="AT7" s="158">
        <f>-IF(Customer!AT$6&lt;='Inputs and Model Assumptions'!$D$5,('Inputs and Model Assumptions'!$E$62/12)*Pricing!AQ30/'Inputs and Model Assumptions'!$D$61,0)</f>
        <v>-41020.488854455041</v>
      </c>
      <c r="AU7" s="158">
        <f>-IF(Customer!AU$6&lt;='Inputs and Model Assumptions'!$D$5,('Inputs and Model Assumptions'!$E$62/12)*Pricing!AR30/'Inputs and Model Assumptions'!$D$61,0)</f>
        <v>-41026.64192778321</v>
      </c>
      <c r="AV7" s="158">
        <f>-IF(Customer!AV$6&lt;='Inputs and Model Assumptions'!$D$5,('Inputs and Model Assumptions'!$E$62/12)*Pricing!AS30/'Inputs and Model Assumptions'!$D$61,0)</f>
        <v>-41032.795924072379</v>
      </c>
      <c r="AW7" s="158">
        <f>-IF(Customer!AW$6&lt;='Inputs and Model Assumptions'!$D$5,('Inputs and Model Assumptions'!$E$62/12)*Pricing!AT30/'Inputs and Model Assumptions'!$D$61,0)</f>
        <v>-41038.950843460989</v>
      </c>
      <c r="AX7" s="158">
        <f>-IF(Customer!AX$6&lt;='Inputs and Model Assumptions'!$D$5,('Inputs and Model Assumptions'!$E$62/12)*Pricing!AU30/'Inputs and Model Assumptions'!$D$61,0)</f>
        <v>-41045.106686087522</v>
      </c>
      <c r="AY7" s="158">
        <f>-IF(Customer!AY$6&lt;='Inputs and Model Assumptions'!$D$5,('Inputs and Model Assumptions'!$E$62/12)*Pricing!AV30/'Inputs and Model Assumptions'!$D$61,0)</f>
        <v>-41051.263452090432</v>
      </c>
      <c r="AZ7" s="158">
        <f>-IF(Customer!AZ$6&lt;='Inputs and Model Assumptions'!$D$5,('Inputs and Model Assumptions'!$E$62/12)*Pricing!AW30/'Inputs and Model Assumptions'!$D$61,0)</f>
        <v>-41057.421141608247</v>
      </c>
      <c r="BA7" s="158">
        <f>-IF(Customer!BA$6&lt;='Inputs and Model Assumptions'!$D$5,('Inputs and Model Assumptions'!$E$62/12)*Pricing!AX30/'Inputs and Model Assumptions'!$D$61,0)</f>
        <v>-41063.579754779494</v>
      </c>
      <c r="BB7" s="158">
        <f>-IF(Customer!BB$6&lt;='Inputs and Model Assumptions'!$D$5,('Inputs and Model Assumptions'!$E$62/12)*Pricing!AY30/'Inputs and Model Assumptions'!$D$61,0)</f>
        <v>-41069.739291742721</v>
      </c>
      <c r="BC7" s="158">
        <f>-IF(Customer!BC$6&lt;='Inputs and Model Assumptions'!$D$5,('Inputs and Model Assumptions'!$E$62/12)*Pricing!AZ30/'Inputs and Model Assumptions'!$D$61,0)</f>
        <v>-41075.899752636484</v>
      </c>
      <c r="BD7" s="158">
        <f>-IF(Customer!BD$6&lt;='Inputs and Model Assumptions'!$D$5,('Inputs and Model Assumptions'!$E$62/12)*Pricing!BA30/'Inputs and Model Assumptions'!$D$61,0)</f>
        <v>-41082.061137599383</v>
      </c>
      <c r="BE7" s="158">
        <f>-IF(Customer!BE$6&lt;='Inputs and Model Assumptions'!$D$5,('Inputs and Model Assumptions'!$E$62/12)*Pricing!BB30/'Inputs and Model Assumptions'!$D$61,0)</f>
        <v>-41088.223446770025</v>
      </c>
      <c r="BF7" s="158">
        <f>-IF(Customer!BF$6&lt;='Inputs and Model Assumptions'!$D$5,('Inputs and Model Assumptions'!$E$62/12)*Pricing!BC30/'Inputs and Model Assumptions'!$D$61,0)</f>
        <v>-41094.386680287047</v>
      </c>
      <c r="BG7" s="158">
        <f>-IF(Customer!BG$6&lt;='Inputs and Model Assumptions'!$D$5,('Inputs and Model Assumptions'!$E$62/12)*Pricing!BD30/'Inputs and Model Assumptions'!$D$61,0)</f>
        <v>-41100.550838289098</v>
      </c>
      <c r="BH7" s="158">
        <f>-IF(Customer!BH$6&lt;='Inputs and Model Assumptions'!$D$5,('Inputs and Model Assumptions'!$E$62/12)*Pricing!BE30/'Inputs and Model Assumptions'!$D$61,0)</f>
        <v>-41106.715920914845</v>
      </c>
      <c r="BI7" s="158">
        <f>-IF(Customer!BI$6&lt;='Inputs and Model Assumptions'!$D$5,('Inputs and Model Assumptions'!$E$62/12)*Pricing!BF30/'Inputs and Model Assumptions'!$D$61,0)</f>
        <v>-41112.881928302981</v>
      </c>
      <c r="BJ7" s="158">
        <f>-IF(Customer!BJ$6&lt;='Inputs and Model Assumptions'!$D$5,('Inputs and Model Assumptions'!$E$62/12)*Pricing!BG30/'Inputs and Model Assumptions'!$D$61,0)</f>
        <v>-41119.048860592229</v>
      </c>
      <c r="BK7" s="158">
        <f>-IF(Customer!BK$6&lt;='Inputs and Model Assumptions'!$D$5,('Inputs and Model Assumptions'!$E$62/12)*Pricing!BH30/'Inputs and Model Assumptions'!$D$61,0)</f>
        <v>-41125.216717921321</v>
      </c>
      <c r="BL7" s="158">
        <f>-IF(Customer!BL$6&lt;='Inputs and Model Assumptions'!$D$5,('Inputs and Model Assumptions'!$E$62/12)*Pricing!BI30/'Inputs and Model Assumptions'!$D$61,0)</f>
        <v>-41131.385500429016</v>
      </c>
      <c r="BM7" s="158">
        <f>-IF(Customer!BM$6&lt;='Inputs and Model Assumptions'!$D$5,('Inputs and Model Assumptions'!$E$62/12)*Pricing!BJ30/'Inputs and Model Assumptions'!$D$61,0)</f>
        <v>-41137.555208254082</v>
      </c>
      <c r="BN7" s="158">
        <f>-IF(Customer!BN$6&lt;='Inputs and Model Assumptions'!$D$5,('Inputs and Model Assumptions'!$E$62/12)*Pricing!BK30/'Inputs and Model Assumptions'!$D$61,0)</f>
        <v>-41143.725841535321</v>
      </c>
      <c r="BO7" s="158">
        <f>-IF(Customer!BO$6&lt;='Inputs and Model Assumptions'!$D$5,('Inputs and Model Assumptions'!$E$62/12)*Pricing!BL30/'Inputs and Model Assumptions'!$D$61,0)</f>
        <v>-41149.897400411559</v>
      </c>
      <c r="BP7" s="158">
        <f>-IF(Customer!BP$6&lt;='Inputs and Model Assumptions'!$D$5,('Inputs and Model Assumptions'!$E$62/12)*Pricing!BM30/'Inputs and Model Assumptions'!$D$61,0)</f>
        <v>-41156.069885021621</v>
      </c>
      <c r="BQ7" s="158">
        <f>-IF(Customer!BQ$6&lt;='Inputs and Model Assumptions'!$D$5,('Inputs and Model Assumptions'!$E$62/12)*Pricing!BN30/'Inputs and Model Assumptions'!$D$61,0)</f>
        <v>-41162.243295504377</v>
      </c>
      <c r="BR7" s="158">
        <f>-IF(Customer!BR$6&lt;='Inputs and Model Assumptions'!$D$5,('Inputs and Model Assumptions'!$E$62/12)*Pricing!BO30/'Inputs and Model Assumptions'!$D$61,0)</f>
        <v>-41168.417631998709</v>
      </c>
      <c r="BS7" s="158">
        <f>-IF(Customer!BS$6&lt;='Inputs and Model Assumptions'!$D$5,('Inputs and Model Assumptions'!$E$62/12)*Pricing!BP30/'Inputs and Model Assumptions'!$D$61,0)</f>
        <v>-41174.592894643509</v>
      </c>
      <c r="BT7" s="158">
        <f>-IF(Customer!BT$6&lt;='Inputs and Model Assumptions'!$D$5,('Inputs and Model Assumptions'!$E$62/12)*Pricing!BQ30/'Inputs and Model Assumptions'!$D$61,0)</f>
        <v>-41180.769083577718</v>
      </c>
      <c r="BU7" s="158">
        <f>-IF(Customer!BU$6&lt;='Inputs and Model Assumptions'!$D$5,('Inputs and Model Assumptions'!$E$62/12)*Pricing!BR30/'Inputs and Model Assumptions'!$D$61,0)</f>
        <v>-41186.946198940255</v>
      </c>
      <c r="BV7" s="158">
        <f>-IF(Customer!BV$6&lt;='Inputs and Model Assumptions'!$D$5,('Inputs and Model Assumptions'!$E$62/12)*Pricing!BS30/'Inputs and Model Assumptions'!$D$61,0)</f>
        <v>-41193.1242408701</v>
      </c>
      <c r="BW7" s="158">
        <f>-IF(Customer!BW$6&lt;='Inputs and Model Assumptions'!$D$5,('Inputs and Model Assumptions'!$E$62/12)*Pricing!BT30/'Inputs and Model Assumptions'!$D$61,0)</f>
        <v>-41199.303209506237</v>
      </c>
      <c r="BX7" s="158">
        <f>-IF(Customer!BX$6&lt;='Inputs and Model Assumptions'!$D$5,('Inputs and Model Assumptions'!$E$62/12)*Pricing!BU30/'Inputs and Model Assumptions'!$D$61,0)</f>
        <v>-41205.483104987659</v>
      </c>
      <c r="BY7" s="158">
        <f>-IF(Customer!BY$6&lt;='Inputs and Model Assumptions'!$D$5,('Inputs and Model Assumptions'!$E$62/12)*Pricing!BV30/'Inputs and Model Assumptions'!$D$61,0)</f>
        <v>-41211.663927453417</v>
      </c>
      <c r="BZ7" s="158">
        <f>-IF(Customer!BZ$6&lt;='Inputs and Model Assumptions'!$D$5,('Inputs and Model Assumptions'!$E$62/12)*Pricing!BW30/'Inputs and Model Assumptions'!$D$61,0)</f>
        <v>-41217.84567704254</v>
      </c>
      <c r="CA7" s="158">
        <f>-IF(Customer!CA$6&lt;='Inputs and Model Assumptions'!$D$5,('Inputs and Model Assumptions'!$E$62/12)*Pricing!BX30/'Inputs and Model Assumptions'!$D$61,0)</f>
        <v>-41224.0283538941</v>
      </c>
      <c r="CB7" s="158">
        <f>-IF(Customer!CB$6&lt;='Inputs and Model Assumptions'!$D$5,('Inputs and Model Assumptions'!$E$62/12)*Pricing!BY30/'Inputs and Model Assumptions'!$D$61,0)</f>
        <v>-41230.211958147185</v>
      </c>
      <c r="CC7" s="158">
        <f>-IF(Customer!CC$6&lt;='Inputs and Model Assumptions'!$D$5,('Inputs and Model Assumptions'!$E$62/12)*Pricing!BZ30/'Inputs and Model Assumptions'!$D$61,0)</f>
        <v>-41236.396489940918</v>
      </c>
      <c r="CD7" s="158">
        <f>-IF(Customer!CD$6&lt;='Inputs and Model Assumptions'!$D$5,('Inputs and Model Assumptions'!$E$62/12)*Pricing!CA30/'Inputs and Model Assumptions'!$D$61,0)</f>
        <v>-41242.581949414409</v>
      </c>
      <c r="CE7" s="158">
        <f>-IF(Customer!CE$6&lt;='Inputs and Model Assumptions'!$D$5,('Inputs and Model Assumptions'!$E$62/12)*Pricing!CB30/'Inputs and Model Assumptions'!$D$61,0)</f>
        <v>-41248.768336706824</v>
      </c>
      <c r="CF7" s="158">
        <f>-IF(Customer!CF$6&lt;='Inputs and Model Assumptions'!$D$5,('Inputs and Model Assumptions'!$E$62/12)*Pricing!CC30/'Inputs and Model Assumptions'!$D$61,0)</f>
        <v>-41254.955651957338</v>
      </c>
      <c r="CG7" s="158">
        <f>-IF(Customer!CG$6&lt;='Inputs and Model Assumptions'!$D$5,('Inputs and Model Assumptions'!$E$62/12)*Pricing!CD30/'Inputs and Model Assumptions'!$D$61,0)</f>
        <v>-41261.143895305133</v>
      </c>
      <c r="CH7" s="158">
        <f>-IF(Customer!CH$6&lt;='Inputs and Model Assumptions'!$D$5,('Inputs and Model Assumptions'!$E$62/12)*Pricing!CE30/'Inputs and Model Assumptions'!$D$61,0)</f>
        <v>-41267.333066889427</v>
      </c>
      <c r="CI7" s="158">
        <f>-IF(Customer!CI$6&lt;='Inputs and Model Assumptions'!$D$5,('Inputs and Model Assumptions'!$E$62/12)*Pricing!CF30/'Inputs and Model Assumptions'!$D$61,0)</f>
        <v>-41273.52316684946</v>
      </c>
      <c r="CJ7" s="158">
        <f>-IF(Customer!CJ$6&lt;='Inputs and Model Assumptions'!$D$5,('Inputs and Model Assumptions'!$E$62/12)*Pricing!CG30/'Inputs and Model Assumptions'!$D$61,0)</f>
        <v>-41279.714195324494</v>
      </c>
      <c r="CK7" s="158">
        <f>-IF(Customer!CK$6&lt;='Inputs and Model Assumptions'!$D$5,('Inputs and Model Assumptions'!$E$62/12)*Pricing!CH30/'Inputs and Model Assumptions'!$D$61,0)</f>
        <v>-41285.906152453797</v>
      </c>
      <c r="CL7" s="158">
        <f>-IF(Customer!CL$6&lt;='Inputs and Model Assumptions'!$D$5,('Inputs and Model Assumptions'!$E$62/12)*Pricing!CI30/'Inputs and Model Assumptions'!$D$61,0)</f>
        <v>-41292.099038376677</v>
      </c>
      <c r="CM7" s="158">
        <f>-IF(Customer!CM$6&lt;='Inputs and Model Assumptions'!$D$5,('Inputs and Model Assumptions'!$E$62/12)*Pricing!CJ30/'Inputs and Model Assumptions'!$D$61,0)</f>
        <v>-41298.292853232429</v>
      </c>
      <c r="CN7" s="158">
        <f>-IF(Customer!CN$6&lt;='Inputs and Model Assumptions'!$D$5,('Inputs and Model Assumptions'!$E$62/12)*Pricing!CK30/'Inputs and Model Assumptions'!$D$61,0)</f>
        <v>-41304.487597160427</v>
      </c>
      <c r="CO7" s="158">
        <f>-IF(Customer!CO$6&lt;='Inputs and Model Assumptions'!$D$5,('Inputs and Model Assumptions'!$E$62/12)*Pricing!CL30/'Inputs and Model Assumptions'!$D$61,0)</f>
        <v>-41310.683270300004</v>
      </c>
      <c r="CP7" s="158">
        <f>-IF(Customer!CP$6&lt;='Inputs and Model Assumptions'!$D$5,('Inputs and Model Assumptions'!$E$62/12)*Pricing!CM30/'Inputs and Model Assumptions'!$D$61,0)</f>
        <v>-41316.879872790552</v>
      </c>
      <c r="CQ7" s="158">
        <f>-IF(Customer!CQ$6&lt;='Inputs and Model Assumptions'!$D$5,('Inputs and Model Assumptions'!$E$62/12)*Pricing!CN30/'Inputs and Model Assumptions'!$D$61,0)</f>
        <v>-41323.07740477148</v>
      </c>
      <c r="CR7" s="158">
        <f>-IF(Customer!CR$6&lt;='Inputs and Model Assumptions'!$D$5,('Inputs and Model Assumptions'!$E$62/12)*Pricing!CO30/'Inputs and Model Assumptions'!$D$61,0)</f>
        <v>-41329.275866382195</v>
      </c>
      <c r="CS7" s="158">
        <f>-IF(Customer!CS$6&lt;='Inputs and Model Assumptions'!$D$5,('Inputs and Model Assumptions'!$E$62/12)*Pricing!CP30/'Inputs and Model Assumptions'!$D$61,0)</f>
        <v>-41335.475257762155</v>
      </c>
      <c r="CT7" s="158">
        <f>-IF(Customer!CT$6&lt;='Inputs and Model Assumptions'!$D$5,('Inputs and Model Assumptions'!$E$62/12)*Pricing!CQ30/'Inputs and Model Assumptions'!$D$61,0)</f>
        <v>-41341.675579050832</v>
      </c>
      <c r="CU7" s="158">
        <f>-IF(Customer!CU$6&lt;='Inputs and Model Assumptions'!$D$5,('Inputs and Model Assumptions'!$E$62/12)*Pricing!CR30/'Inputs and Model Assumptions'!$D$61,0)</f>
        <v>-41347.876830387686</v>
      </c>
      <c r="CV7" s="158">
        <f>-IF(Customer!CV$6&lt;='Inputs and Model Assumptions'!$D$5,('Inputs and Model Assumptions'!$E$62/12)*Pricing!CS30/'Inputs and Model Assumptions'!$D$61,0)</f>
        <v>-41354.079011912254</v>
      </c>
      <c r="CW7" s="158">
        <f>-IF(Customer!CW$6&lt;='Inputs and Model Assumptions'!$D$5,('Inputs and Model Assumptions'!$E$62/12)*Pricing!CT30/'Inputs and Model Assumptions'!$D$61,0)</f>
        <v>-41360.282123764046</v>
      </c>
      <c r="CX7" s="158">
        <f>-IF(Customer!CX$6&lt;='Inputs and Model Assumptions'!$D$5,('Inputs and Model Assumptions'!$E$62/12)*Pricing!CU30/'Inputs and Model Assumptions'!$D$61,0)</f>
        <v>-41366.486166082614</v>
      </c>
      <c r="CY7" s="158">
        <f>-IF(Customer!CY$6&lt;='Inputs and Model Assumptions'!$D$5,('Inputs and Model Assumptions'!$E$62/12)*Pricing!CV30/'Inputs and Model Assumptions'!$D$61,0)</f>
        <v>-41372.691139007533</v>
      </c>
      <c r="CZ7" s="158">
        <f>-IF(Customer!CZ$6&lt;='Inputs and Model Assumptions'!$D$5,('Inputs and Model Assumptions'!$E$62/12)*Pricing!CW30/'Inputs and Model Assumptions'!$D$61,0)</f>
        <v>-41378.897042678385</v>
      </c>
      <c r="DA7" s="158">
        <f>-IF(Customer!DA$6&lt;='Inputs and Model Assumptions'!$D$5,('Inputs and Model Assumptions'!$E$62/12)*Pricing!CX30/'Inputs and Model Assumptions'!$D$61,0)</f>
        <v>-41385.103877234789</v>
      </c>
      <c r="DB7" s="158">
        <f>-IF(Customer!DB$6&lt;='Inputs and Model Assumptions'!$D$5,('Inputs and Model Assumptions'!$E$62/12)*Pricing!CY30/'Inputs and Model Assumptions'!$D$61,0)</f>
        <v>-41391.311642816378</v>
      </c>
      <c r="DC7" s="158">
        <f>-IF(Customer!DC$6&lt;='Inputs and Model Assumptions'!$D$5,('Inputs and Model Assumptions'!$E$62/12)*Pricing!CZ30/'Inputs and Model Assumptions'!$D$61,0)</f>
        <v>-41397.520339562805</v>
      </c>
      <c r="DD7" s="158">
        <f>-IF(Customer!DD$6&lt;='Inputs and Model Assumptions'!$D$5,('Inputs and Model Assumptions'!$E$62/12)*Pricing!DA30/'Inputs and Model Assumptions'!$D$61,0)</f>
        <v>-41403.729967613748</v>
      </c>
      <c r="DE7" s="158">
        <f>-IF(Customer!DE$6&lt;='Inputs and Model Assumptions'!$D$5,('Inputs and Model Assumptions'!$E$62/12)*Pricing!DB30/'Inputs and Model Assumptions'!$D$61,0)</f>
        <v>-41409.940527108891</v>
      </c>
      <c r="DF7" s="158">
        <f>-IF(Customer!DF$6&lt;='Inputs and Model Assumptions'!$D$5,('Inputs and Model Assumptions'!$E$62/12)*Pricing!DC30/'Inputs and Model Assumptions'!$D$61,0)</f>
        <v>-41416.152018187968</v>
      </c>
      <c r="DG7" s="158">
        <f>-IF(Customer!DG$6&lt;='Inputs and Model Assumptions'!$D$5,('Inputs and Model Assumptions'!$E$62/12)*Pricing!DD30/'Inputs and Model Assumptions'!$D$61,0)</f>
        <v>-41422.364440990692</v>
      </c>
      <c r="DH7" s="158">
        <f>-IF(Customer!DH$6&lt;='Inputs and Model Assumptions'!$D$5,('Inputs and Model Assumptions'!$E$62/12)*Pricing!DE30/'Inputs and Model Assumptions'!$D$61,0)</f>
        <v>-41428.577795656849</v>
      </c>
      <c r="DI7" s="158">
        <f>-IF(Customer!DI$6&lt;='Inputs and Model Assumptions'!$D$5,('Inputs and Model Assumptions'!$E$62/12)*Pricing!DF30/'Inputs and Model Assumptions'!$D$61,0)</f>
        <v>-41434.792082326203</v>
      </c>
      <c r="DJ7" s="158">
        <f>-IF(Customer!DJ$6&lt;='Inputs and Model Assumptions'!$D$5,('Inputs and Model Assumptions'!$E$62/12)*Pricing!DG30/'Inputs and Model Assumptions'!$D$61,0)</f>
        <v>-41441.007301138554</v>
      </c>
      <c r="DK7" s="158">
        <f>-IF(Customer!DK$6&lt;='Inputs and Model Assumptions'!$D$5,('Inputs and Model Assumptions'!$E$62/12)*Pricing!DH30/'Inputs and Model Assumptions'!$D$61,0)</f>
        <v>0</v>
      </c>
      <c r="DL7" s="158">
        <f>-IF(Customer!DL$6&lt;='Inputs and Model Assumptions'!$D$5,('Inputs and Model Assumptions'!$E$62/12)*Pricing!DI30/'Inputs and Model Assumptions'!$D$61,0)</f>
        <v>0</v>
      </c>
      <c r="DM7" s="158">
        <f>-IF(Customer!DM$6&lt;='Inputs and Model Assumptions'!$D$5,('Inputs and Model Assumptions'!$E$62/12)*Pricing!DJ30/'Inputs and Model Assumptions'!$D$61,0)</f>
        <v>0</v>
      </c>
      <c r="DN7" s="158">
        <f>-IF(Customer!DN$6&lt;='Inputs and Model Assumptions'!$D$5,('Inputs and Model Assumptions'!$E$62/12)*Pricing!DK30/'Inputs and Model Assumptions'!$D$61,0)</f>
        <v>0</v>
      </c>
      <c r="DO7" s="158">
        <f>-IF(Customer!DO$6&lt;='Inputs and Model Assumptions'!$D$5,('Inputs and Model Assumptions'!$E$62/12)*Pricing!DL30/'Inputs and Model Assumptions'!$D$61,0)</f>
        <v>0</v>
      </c>
      <c r="DP7" s="158">
        <f>-IF(Customer!DP$6&lt;='Inputs and Model Assumptions'!$D$5,('Inputs and Model Assumptions'!$E$62/12)*Pricing!DM30/'Inputs and Model Assumptions'!$D$61,0)</f>
        <v>0</v>
      </c>
      <c r="DQ7" s="158">
        <f>-IF(Customer!DQ$6&lt;='Inputs and Model Assumptions'!$D$5,('Inputs and Model Assumptions'!$E$62/12)*Pricing!DN30/'Inputs and Model Assumptions'!$D$61,0)</f>
        <v>0</v>
      </c>
      <c r="DR7" s="158">
        <f>-IF(Customer!DR$6&lt;='Inputs and Model Assumptions'!$D$5,('Inputs and Model Assumptions'!$E$62/12)*Pricing!DO30/'Inputs and Model Assumptions'!$D$61,0)</f>
        <v>0</v>
      </c>
      <c r="DS7" s="158">
        <f>-IF(Customer!DS$6&lt;='Inputs and Model Assumptions'!$D$5,('Inputs and Model Assumptions'!$E$62/12)*Pricing!DP30/'Inputs and Model Assumptions'!$D$61,0)</f>
        <v>0</v>
      </c>
      <c r="DT7" s="159">
        <f>-IF(Customer!DT$6&lt;='Inputs and Model Assumptions'!$D$5,('Inputs and Model Assumptions'!$E$62/12)*Pricing!DQ30/'Inputs and Model Assumptions'!$D$61,0)</f>
        <v>0</v>
      </c>
      <c r="DU7" s="253"/>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row>
    <row r="8" spans="1:215" s="141" customFormat="1" ht="15.5" customHeight="1" thickBot="1" x14ac:dyDescent="0.25">
      <c r="A8" s="340" t="s">
        <v>78</v>
      </c>
      <c r="B8" s="297" t="s">
        <v>88</v>
      </c>
      <c r="C8" s="345">
        <f>SUM(D8:DT8)</f>
        <v>-6238741.0297809951</v>
      </c>
      <c r="D8" s="103">
        <v>0</v>
      </c>
      <c r="E8" s="158">
        <f>-IF(Customer!E$6&lt;='Inputs and Model Assumptions'!$D$5,('Inputs and Model Assumptions'!$F$62/12)*Pricing!B30/'Inputs and Model Assumptions'!$D$61,0)</f>
        <v>-56087.359999999993</v>
      </c>
      <c r="F8" s="158">
        <f>-IF(Customer!F$6&lt;='Inputs and Model Assumptions'!$D$5,('Inputs and Model Assumptions'!$F$62/12)*Pricing!C30/'Inputs and Model Assumptions'!$D$61,0)</f>
        <v>-56104.186207999992</v>
      </c>
      <c r="G8" s="158">
        <f>-IF(Customer!G$6&lt;='Inputs and Model Assumptions'!$D$5,('Inputs and Model Assumptions'!$F$62/12)*Pricing!D30/'Inputs and Model Assumptions'!$D$61,0)</f>
        <v>-56121.017463862394</v>
      </c>
      <c r="H8" s="158">
        <f>-IF(Customer!H$6&lt;='Inputs and Model Assumptions'!$D$5,('Inputs and Model Assumptions'!$F$62/12)*Pricing!E30/'Inputs and Model Assumptions'!$D$61,0)</f>
        <v>-56137.853769101552</v>
      </c>
      <c r="I8" s="158">
        <f>-IF(Customer!I$6&lt;='Inputs and Model Assumptions'!$D$5,('Inputs and Model Assumptions'!$F$62/12)*Pricing!F30/'Inputs and Model Assumptions'!$D$61,0)</f>
        <v>-56154.695125232276</v>
      </c>
      <c r="J8" s="158">
        <f>-IF(Customer!J$6&lt;='Inputs and Model Assumptions'!$D$5,('Inputs and Model Assumptions'!$F$62/12)*Pricing!G30/'Inputs and Model Assumptions'!$D$61,0)</f>
        <v>-56171.541533769843</v>
      </c>
      <c r="K8" s="158">
        <f>-IF(Customer!K$6&lt;='Inputs and Model Assumptions'!$D$5,('Inputs and Model Assumptions'!$F$62/12)*Pricing!H30/'Inputs and Model Assumptions'!$D$61,0)</f>
        <v>-56188.392996229974</v>
      </c>
      <c r="L8" s="158">
        <f>-IF(Customer!L$6&lt;='Inputs and Model Assumptions'!$D$5,('Inputs and Model Assumptions'!$F$62/12)*Pricing!I30/'Inputs and Model Assumptions'!$D$61,0)</f>
        <v>-56205.249514128838</v>
      </c>
      <c r="M8" s="158">
        <f>-IF(Customer!M$6&lt;='Inputs and Model Assumptions'!$D$5,('Inputs and Model Assumptions'!$F$62/12)*Pricing!J30/'Inputs and Model Assumptions'!$D$61,0)</f>
        <v>-56222.111088983082</v>
      </c>
      <c r="N8" s="158">
        <f>-IF(Customer!N$6&lt;='Inputs and Model Assumptions'!$D$5,('Inputs and Model Assumptions'!$F$62/12)*Pricing!K30/'Inputs and Model Assumptions'!$D$61,0)</f>
        <v>-56238.97772230977</v>
      </c>
      <c r="O8" s="158">
        <f>-IF(Customer!O$6&lt;='Inputs and Model Assumptions'!$D$5,('Inputs and Model Assumptions'!$F$62/12)*Pricing!L30/'Inputs and Model Assumptions'!$D$61,0)</f>
        <v>-56255.849415626457</v>
      </c>
      <c r="P8" s="158">
        <f>-IF(Customer!P$6&lt;='Inputs and Model Assumptions'!$D$5,('Inputs and Model Assumptions'!$F$62/12)*Pricing!M30/'Inputs and Model Assumptions'!$D$61,0)</f>
        <v>-56272.726170451155</v>
      </c>
      <c r="Q8" s="158">
        <f>-IF(Customer!Q$6&lt;='Inputs and Model Assumptions'!$D$5,('Inputs and Model Assumptions'!$F$62/12)*Pricing!N30/'Inputs and Model Assumptions'!$D$61,0)</f>
        <v>-56289.607988302283</v>
      </c>
      <c r="R8" s="158">
        <f>-IF(Customer!R$6&lt;='Inputs and Model Assumptions'!$D$5,('Inputs and Model Assumptions'!$F$62/12)*Pricing!O30/'Inputs and Model Assumptions'!$D$61,0)</f>
        <v>-56306.494870698778</v>
      </c>
      <c r="S8" s="158">
        <f>-IF(Customer!S$6&lt;='Inputs and Model Assumptions'!$D$5,('Inputs and Model Assumptions'!$F$62/12)*Pricing!P30/'Inputs and Model Assumptions'!$D$61,0)</f>
        <v>-56323.38681915999</v>
      </c>
      <c r="T8" s="158">
        <f>-IF(Customer!T$6&lt;='Inputs and Model Assumptions'!$D$5,('Inputs and Model Assumptions'!$F$62/12)*Pricing!Q30/'Inputs and Model Assumptions'!$D$61,0)</f>
        <v>-56340.28383520573</v>
      </c>
      <c r="U8" s="158">
        <f>-IF(Customer!U$6&lt;='Inputs and Model Assumptions'!$D$5,('Inputs and Model Assumptions'!$F$62/12)*Pricing!R30/'Inputs and Model Assumptions'!$D$61,0)</f>
        <v>-56357.185920356293</v>
      </c>
      <c r="V8" s="158">
        <f>-IF(Customer!V$6&lt;='Inputs and Model Assumptions'!$D$5,('Inputs and Model Assumptions'!$F$62/12)*Pricing!S30/'Inputs and Model Assumptions'!$D$61,0)</f>
        <v>-56374.093076132398</v>
      </c>
      <c r="W8" s="158">
        <f>-IF(Customer!W$6&lt;='Inputs and Model Assumptions'!$D$5,('Inputs and Model Assumptions'!$F$62/12)*Pricing!T30/'Inputs and Model Assumptions'!$D$61,0)</f>
        <v>-56391.00530405523</v>
      </c>
      <c r="X8" s="158">
        <f>-IF(Customer!X$6&lt;='Inputs and Model Assumptions'!$D$5,('Inputs and Model Assumptions'!$F$62/12)*Pricing!U30/'Inputs and Model Assumptions'!$D$61,0)</f>
        <v>-56407.922605646454</v>
      </c>
      <c r="Y8" s="158">
        <f>-IF(Customer!Y$6&lt;='Inputs and Model Assumptions'!$D$5,('Inputs and Model Assumptions'!$F$62/12)*Pricing!V30/'Inputs and Model Assumptions'!$D$61,0)</f>
        <v>-56424.844982428142</v>
      </c>
      <c r="Z8" s="158">
        <f>-IF(Customer!Z$6&lt;='Inputs and Model Assumptions'!$D$5,('Inputs and Model Assumptions'!$F$62/12)*Pricing!W30/'Inputs and Model Assumptions'!$D$61,0)</f>
        <v>-56441.772435922874</v>
      </c>
      <c r="AA8" s="158">
        <f>-IF(Customer!AA$6&lt;='Inputs and Model Assumptions'!$D$5,('Inputs and Model Assumptions'!$F$62/12)*Pricing!X30/'Inputs and Model Assumptions'!$D$61,0)</f>
        <v>-56458.704967653648</v>
      </c>
      <c r="AB8" s="158">
        <f>-IF(Customer!AB$6&lt;='Inputs and Model Assumptions'!$D$5,('Inputs and Model Assumptions'!$F$62/12)*Pricing!Y30/'Inputs and Model Assumptions'!$D$61,0)</f>
        <v>-56467.173773398797</v>
      </c>
      <c r="AC8" s="158">
        <f>-IF(Customer!AC$6&lt;='Inputs and Model Assumptions'!$D$5,('Inputs and Model Assumptions'!$F$62/12)*Pricing!Z30/'Inputs and Model Assumptions'!$D$61,0)</f>
        <v>-56475.643849464817</v>
      </c>
      <c r="AD8" s="158">
        <f>-IF(Customer!AD$6&lt;='Inputs and Model Assumptions'!$D$5,('Inputs and Model Assumptions'!$F$62/12)*Pricing!AA30/'Inputs and Model Assumptions'!$D$61,0)</f>
        <v>-56484.115196042243</v>
      </c>
      <c r="AE8" s="158">
        <f>-IF(Customer!AE$6&lt;='Inputs and Model Assumptions'!$D$5,('Inputs and Model Assumptions'!$F$62/12)*Pricing!AB30/'Inputs and Model Assumptions'!$D$61,0)</f>
        <v>-56492.587813321654</v>
      </c>
      <c r="AF8" s="158">
        <f>-IF(Customer!AF$6&lt;='Inputs and Model Assumptions'!$D$5,('Inputs and Model Assumptions'!$F$62/12)*Pricing!AC30/'Inputs and Model Assumptions'!$D$61,0)</f>
        <v>-56501.061701493658</v>
      </c>
      <c r="AG8" s="158">
        <f>-IF(Customer!AG$6&lt;='Inputs and Model Assumptions'!$D$5,('Inputs and Model Assumptions'!$F$62/12)*Pricing!AD30/'Inputs and Model Assumptions'!$D$61,0)</f>
        <v>-56509.536860748885</v>
      </c>
      <c r="AH8" s="158">
        <f>-IF(Customer!AH$6&lt;='Inputs and Model Assumptions'!$D$5,('Inputs and Model Assumptions'!$F$62/12)*Pricing!AE30/'Inputs and Model Assumptions'!$D$61,0)</f>
        <v>-56518.01329127801</v>
      </c>
      <c r="AI8" s="158">
        <f>-IF(Customer!AI$6&lt;='Inputs and Model Assumptions'!$D$5,('Inputs and Model Assumptions'!$F$62/12)*Pricing!AF30/'Inputs and Model Assumptions'!$D$61,0)</f>
        <v>-56526.490993271698</v>
      </c>
      <c r="AJ8" s="158">
        <f>-IF(Customer!AJ$6&lt;='Inputs and Model Assumptions'!$D$5,('Inputs and Model Assumptions'!$F$62/12)*Pricing!AG30/'Inputs and Model Assumptions'!$D$61,0)</f>
        <v>-56534.969966920689</v>
      </c>
      <c r="AK8" s="158">
        <f>-IF(Customer!AK$6&lt;='Inputs and Model Assumptions'!$D$5,('Inputs and Model Assumptions'!$F$62/12)*Pricing!AH30/'Inputs and Model Assumptions'!$D$61,0)</f>
        <v>-56543.450212415737</v>
      </c>
      <c r="AL8" s="158">
        <f>-IF(Customer!AL$6&lt;='Inputs and Model Assumptions'!$D$5,('Inputs and Model Assumptions'!$F$62/12)*Pricing!AI30/'Inputs and Model Assumptions'!$D$61,0)</f>
        <v>-56551.93172994761</v>
      </c>
      <c r="AM8" s="158">
        <f>-IF(Customer!AM$6&lt;='Inputs and Model Assumptions'!$D$5,('Inputs and Model Assumptions'!$F$62/12)*Pricing!AJ30/'Inputs and Model Assumptions'!$D$61,0)</f>
        <v>-56560.414519707105</v>
      </c>
      <c r="AN8" s="158">
        <f>-IF(Customer!AN$6&lt;='Inputs and Model Assumptions'!$D$5,('Inputs and Model Assumptions'!$F$62/12)*Pricing!AK30/'Inputs and Model Assumptions'!$D$61,0)</f>
        <v>-56568.898581885071</v>
      </c>
      <c r="AO8" s="158">
        <f>-IF(Customer!AO$6&lt;='Inputs and Model Assumptions'!$D$5,('Inputs and Model Assumptions'!$F$62/12)*Pricing!AL30/'Inputs and Model Assumptions'!$D$61,0)</f>
        <v>-56577.383916672356</v>
      </c>
      <c r="AP8" s="158">
        <f>-IF(Customer!AP$6&lt;='Inputs and Model Assumptions'!$D$5,('Inputs and Model Assumptions'!$F$62/12)*Pricing!AM30/'Inputs and Model Assumptions'!$D$61,0)</f>
        <v>-56585.870524259866</v>
      </c>
      <c r="AQ8" s="158">
        <f>-IF(Customer!AQ$6&lt;='Inputs and Model Assumptions'!$D$5,('Inputs and Model Assumptions'!$F$62/12)*Pricing!AN30/'Inputs and Model Assumptions'!$D$61,0)</f>
        <v>-56594.358404838509</v>
      </c>
      <c r="AR8" s="158">
        <f>-IF(Customer!AR$6&lt;='Inputs and Model Assumptions'!$D$5,('Inputs and Model Assumptions'!$F$62/12)*Pricing!AO30/'Inputs and Model Assumptions'!$D$61,0)</f>
        <v>-56602.847558599235</v>
      </c>
      <c r="AS8" s="158">
        <f>-IF(Customer!AS$6&lt;='Inputs and Model Assumptions'!$D$5,('Inputs and Model Assumptions'!$F$62/12)*Pricing!AP30/'Inputs and Model Assumptions'!$D$61,0)</f>
        <v>-56611.337985733029</v>
      </c>
      <c r="AT8" s="158">
        <f>-IF(Customer!AT$6&lt;='Inputs and Model Assumptions'!$D$5,('Inputs and Model Assumptions'!$F$62/12)*Pricing!AQ30/'Inputs and Model Assumptions'!$D$61,0)</f>
        <v>-56619.829686430901</v>
      </c>
      <c r="AU8" s="158">
        <f>-IF(Customer!AU$6&lt;='Inputs and Model Assumptions'!$D$5,('Inputs and Model Assumptions'!$F$62/12)*Pricing!AR30/'Inputs and Model Assumptions'!$D$61,0)</f>
        <v>-56628.322660883867</v>
      </c>
      <c r="AV8" s="158">
        <f>-IF(Customer!AV$6&lt;='Inputs and Model Assumptions'!$D$5,('Inputs and Model Assumptions'!$F$62/12)*Pricing!AS30/'Inputs and Model Assumptions'!$D$61,0)</f>
        <v>-56636.816909282999</v>
      </c>
      <c r="AW8" s="158">
        <f>-IF(Customer!AW$6&lt;='Inputs and Model Assumptions'!$D$5,('Inputs and Model Assumptions'!$F$62/12)*Pricing!AT30/'Inputs and Model Assumptions'!$D$61,0)</f>
        <v>-56645.312431819395</v>
      </c>
      <c r="AX8" s="158">
        <f>-IF(Customer!AX$6&lt;='Inputs and Model Assumptions'!$D$5,('Inputs and Model Assumptions'!$F$62/12)*Pricing!AU30/'Inputs and Model Assumptions'!$D$61,0)</f>
        <v>-56653.809228684178</v>
      </c>
      <c r="AY8" s="158">
        <f>-IF(Customer!AY$6&lt;='Inputs and Model Assumptions'!$D$5,('Inputs and Model Assumptions'!$F$62/12)*Pricing!AV30/'Inputs and Model Assumptions'!$D$61,0)</f>
        <v>-56662.307300068482</v>
      </c>
      <c r="AZ8" s="158">
        <f>-IF(Customer!AZ$6&lt;='Inputs and Model Assumptions'!$D$5,('Inputs and Model Assumptions'!$F$62/12)*Pricing!AW30/'Inputs and Model Assumptions'!$D$61,0)</f>
        <v>-56670.806646163503</v>
      </c>
      <c r="BA8" s="158">
        <f>-IF(Customer!BA$6&lt;='Inputs and Model Assumptions'!$D$5,('Inputs and Model Assumptions'!$F$62/12)*Pricing!AX30/'Inputs and Model Assumptions'!$D$61,0)</f>
        <v>-56679.307267160431</v>
      </c>
      <c r="BB8" s="158">
        <f>-IF(Customer!BB$6&lt;='Inputs and Model Assumptions'!$D$5,('Inputs and Model Assumptions'!$F$62/12)*Pricing!AY30/'Inputs and Model Assumptions'!$D$61,0)</f>
        <v>-56687.809163250509</v>
      </c>
      <c r="BC8" s="158">
        <f>-IF(Customer!BC$6&lt;='Inputs and Model Assumptions'!$D$5,('Inputs and Model Assumptions'!$F$62/12)*Pricing!AZ30/'Inputs and Model Assumptions'!$D$61,0)</f>
        <v>-56696.312334625014</v>
      </c>
      <c r="BD8" s="158">
        <f>-IF(Customer!BD$6&lt;='Inputs and Model Assumptions'!$D$5,('Inputs and Model Assumptions'!$F$62/12)*Pricing!BA30/'Inputs and Model Assumptions'!$D$61,0)</f>
        <v>-56704.816781475201</v>
      </c>
      <c r="BE8" s="158">
        <f>-IF(Customer!BE$6&lt;='Inputs and Model Assumptions'!$D$5,('Inputs and Model Assumptions'!$F$62/12)*Pricing!BB30/'Inputs and Model Assumptions'!$D$61,0)</f>
        <v>-56713.322503992429</v>
      </c>
      <c r="BF8" s="158">
        <f>-IF(Customer!BF$6&lt;='Inputs and Model Assumptions'!$D$5,('Inputs and Model Assumptions'!$F$62/12)*Pricing!BC30/'Inputs and Model Assumptions'!$D$61,0)</f>
        <v>-56721.829502368033</v>
      </c>
      <c r="BG8" s="158">
        <f>-IF(Customer!BG$6&lt;='Inputs and Model Assumptions'!$D$5,('Inputs and Model Assumptions'!$F$62/12)*Pricing!BD30/'Inputs and Model Assumptions'!$D$61,0)</f>
        <v>-56730.337776793393</v>
      </c>
      <c r="BH8" s="158">
        <f>-IF(Customer!BH$6&lt;='Inputs and Model Assumptions'!$D$5,('Inputs and Model Assumptions'!$F$62/12)*Pricing!BE30/'Inputs and Model Assumptions'!$D$61,0)</f>
        <v>-56738.847327459924</v>
      </c>
      <c r="BI8" s="158">
        <f>-IF(Customer!BI$6&lt;='Inputs and Model Assumptions'!$D$5,('Inputs and Model Assumptions'!$F$62/12)*Pricing!BF30/'Inputs and Model Assumptions'!$D$61,0)</f>
        <v>-56747.35815455905</v>
      </c>
      <c r="BJ8" s="158">
        <f>-IF(Customer!BJ$6&lt;='Inputs and Model Assumptions'!$D$5,('Inputs and Model Assumptions'!$F$62/12)*Pricing!BG30/'Inputs and Model Assumptions'!$D$61,0)</f>
        <v>-56755.87025828223</v>
      </c>
      <c r="BK8" s="158">
        <f>-IF(Customer!BK$6&lt;='Inputs and Model Assumptions'!$D$5,('Inputs and Model Assumptions'!$F$62/12)*Pricing!BH30/'Inputs and Model Assumptions'!$D$61,0)</f>
        <v>-56764.383638820982</v>
      </c>
      <c r="BL8" s="158">
        <f>-IF(Customer!BL$6&lt;='Inputs and Model Assumptions'!$D$5,('Inputs and Model Assumptions'!$F$62/12)*Pricing!BI30/'Inputs and Model Assumptions'!$D$61,0)</f>
        <v>-56772.898296366802</v>
      </c>
      <c r="BM8" s="158">
        <f>-IF(Customer!BM$6&lt;='Inputs and Model Assumptions'!$D$5,('Inputs and Model Assumptions'!$F$62/12)*Pricing!BJ30/'Inputs and Model Assumptions'!$D$61,0)</f>
        <v>-56781.414231111266</v>
      </c>
      <c r="BN8" s="158">
        <f>-IF(Customer!BN$6&lt;='Inputs and Model Assumptions'!$D$5,('Inputs and Model Assumptions'!$F$62/12)*Pricing!BK30/'Inputs and Model Assumptions'!$D$61,0)</f>
        <v>-56789.931443245936</v>
      </c>
      <c r="BO8" s="158">
        <f>-IF(Customer!BO$6&lt;='Inputs and Model Assumptions'!$D$5,('Inputs and Model Assumptions'!$F$62/12)*Pricing!BL30/'Inputs and Model Assumptions'!$D$61,0)</f>
        <v>-56798.44993296243</v>
      </c>
      <c r="BP8" s="158">
        <f>-IF(Customer!BP$6&lt;='Inputs and Model Assumptions'!$D$5,('Inputs and Model Assumptions'!$F$62/12)*Pricing!BM30/'Inputs and Model Assumptions'!$D$61,0)</f>
        <v>-56806.969700452384</v>
      </c>
      <c r="BQ8" s="158">
        <f>-IF(Customer!BQ$6&lt;='Inputs and Model Assumptions'!$D$5,('Inputs and Model Assumptions'!$F$62/12)*Pricing!BN30/'Inputs and Model Assumptions'!$D$61,0)</f>
        <v>-56815.490745907453</v>
      </c>
      <c r="BR8" s="158">
        <f>-IF(Customer!BR$6&lt;='Inputs and Model Assumptions'!$D$5,('Inputs and Model Assumptions'!$F$62/12)*Pricing!BO30/'Inputs and Model Assumptions'!$D$61,0)</f>
        <v>-56824.013069519344</v>
      </c>
      <c r="BS8" s="158">
        <f>-IF(Customer!BS$6&lt;='Inputs and Model Assumptions'!$D$5,('Inputs and Model Assumptions'!$F$62/12)*Pricing!BP30/'Inputs and Model Assumptions'!$D$61,0)</f>
        <v>-56832.536671479778</v>
      </c>
      <c r="BT8" s="158">
        <f>-IF(Customer!BT$6&lt;='Inputs and Model Assumptions'!$D$5,('Inputs and Model Assumptions'!$F$62/12)*Pricing!BQ30/'Inputs and Model Assumptions'!$D$61,0)</f>
        <v>-56841.061551980507</v>
      </c>
      <c r="BU8" s="158">
        <f>-IF(Customer!BU$6&lt;='Inputs and Model Assumptions'!$D$5,('Inputs and Model Assumptions'!$F$62/12)*Pricing!BR30/'Inputs and Model Assumptions'!$D$61,0)</f>
        <v>-56849.587711213309</v>
      </c>
      <c r="BV8" s="158">
        <f>-IF(Customer!BV$6&lt;='Inputs and Model Assumptions'!$D$5,('Inputs and Model Assumptions'!$F$62/12)*Pricing!BS30/'Inputs and Model Assumptions'!$D$61,0)</f>
        <v>-56858.115149370002</v>
      </c>
      <c r="BW8" s="158">
        <f>-IF(Customer!BW$6&lt;='Inputs and Model Assumptions'!$D$5,('Inputs and Model Assumptions'!$F$62/12)*Pricing!BT30/'Inputs and Model Assumptions'!$D$61,0)</f>
        <v>-56866.643866642415</v>
      </c>
      <c r="BX8" s="158">
        <f>-IF(Customer!BX$6&lt;='Inputs and Model Assumptions'!$D$5,('Inputs and Model Assumptions'!$F$62/12)*Pricing!BU30/'Inputs and Model Assumptions'!$D$61,0)</f>
        <v>-56875.173863222415</v>
      </c>
      <c r="BY8" s="158">
        <f>-IF(Customer!BY$6&lt;='Inputs and Model Assumptions'!$D$5,('Inputs and Model Assumptions'!$F$62/12)*Pricing!BV30/'Inputs and Model Assumptions'!$D$61,0)</f>
        <v>-56883.705139301906</v>
      </c>
      <c r="BZ8" s="158">
        <f>-IF(Customer!BZ$6&lt;='Inputs and Model Assumptions'!$D$5,('Inputs and Model Assumptions'!$F$62/12)*Pricing!BW30/'Inputs and Model Assumptions'!$D$61,0)</f>
        <v>-56892.237695072799</v>
      </c>
      <c r="CA8" s="158">
        <f>-IF(Customer!CA$6&lt;='Inputs and Model Assumptions'!$D$5,('Inputs and Model Assumptions'!$F$62/12)*Pricing!BX30/'Inputs and Model Assumptions'!$D$61,0)</f>
        <v>-56900.771530727063</v>
      </c>
      <c r="CB8" s="158">
        <f>-IF(Customer!CB$6&lt;='Inputs and Model Assumptions'!$D$5,('Inputs and Model Assumptions'!$F$62/12)*Pricing!BY30/'Inputs and Model Assumptions'!$D$61,0)</f>
        <v>-56909.30664645668</v>
      </c>
      <c r="CC8" s="158">
        <f>-IF(Customer!CC$6&lt;='Inputs and Model Assumptions'!$D$5,('Inputs and Model Assumptions'!$F$62/12)*Pricing!BZ30/'Inputs and Model Assumptions'!$D$61,0)</f>
        <v>-56917.843042453656</v>
      </c>
      <c r="CD8" s="158">
        <f>-IF(Customer!CD$6&lt;='Inputs and Model Assumptions'!$D$5,('Inputs and Model Assumptions'!$F$62/12)*Pricing!CA30/'Inputs and Model Assumptions'!$D$61,0)</f>
        <v>-56926.380718910033</v>
      </c>
      <c r="CE8" s="158">
        <f>-IF(Customer!CE$6&lt;='Inputs and Model Assumptions'!$D$5,('Inputs and Model Assumptions'!$F$62/12)*Pricing!CB30/'Inputs and Model Assumptions'!$D$61,0)</f>
        <v>-56934.919676017867</v>
      </c>
      <c r="CF8" s="158">
        <f>-IF(Customer!CF$6&lt;='Inputs and Model Assumptions'!$D$5,('Inputs and Model Assumptions'!$F$62/12)*Pricing!CC30/'Inputs and Model Assumptions'!$D$61,0)</f>
        <v>-56943.459913969273</v>
      </c>
      <c r="CG8" s="158">
        <f>-IF(Customer!CG$6&lt;='Inputs and Model Assumptions'!$D$5,('Inputs and Model Assumptions'!$F$62/12)*Pricing!CD30/'Inputs and Model Assumptions'!$D$61,0)</f>
        <v>-56952.001432956378</v>
      </c>
      <c r="CH8" s="158">
        <f>-IF(Customer!CH$6&lt;='Inputs and Model Assumptions'!$D$5,('Inputs and Model Assumptions'!$F$62/12)*Pricing!CE30/'Inputs and Model Assumptions'!$D$61,0)</f>
        <v>-56960.544233171328</v>
      </c>
      <c r="CI8" s="158">
        <f>-IF(Customer!CI$6&lt;='Inputs and Model Assumptions'!$D$5,('Inputs and Model Assumptions'!$F$62/12)*Pricing!CF30/'Inputs and Model Assumptions'!$D$61,0)</f>
        <v>-56969.0883148063</v>
      </c>
      <c r="CJ8" s="158">
        <f>-IF(Customer!CJ$6&lt;='Inputs and Model Assumptions'!$D$5,('Inputs and Model Assumptions'!$F$62/12)*Pricing!CG30/'Inputs and Model Assumptions'!$D$61,0)</f>
        <v>-56977.633678053528</v>
      </c>
      <c r="CK8" s="158">
        <f>-IF(Customer!CK$6&lt;='Inputs and Model Assumptions'!$D$5,('Inputs and Model Assumptions'!$F$62/12)*Pricing!CH30/'Inputs and Model Assumptions'!$D$61,0)</f>
        <v>-56986.180323105247</v>
      </c>
      <c r="CL8" s="158">
        <f>-IF(Customer!CL$6&lt;='Inputs and Model Assumptions'!$D$5,('Inputs and Model Assumptions'!$F$62/12)*Pricing!CI30/'Inputs and Model Assumptions'!$D$61,0)</f>
        <v>-56994.728250153719</v>
      </c>
      <c r="CM8" s="158">
        <f>-IF(Customer!CM$6&lt;='Inputs and Model Assumptions'!$D$5,('Inputs and Model Assumptions'!$F$62/12)*Pricing!CJ30/'Inputs and Model Assumptions'!$D$61,0)</f>
        <v>-57003.27745939124</v>
      </c>
      <c r="CN8" s="158">
        <f>-IF(Customer!CN$6&lt;='Inputs and Model Assumptions'!$D$5,('Inputs and Model Assumptions'!$F$62/12)*Pricing!CK30/'Inputs and Model Assumptions'!$D$61,0)</f>
        <v>-57011.827951010157</v>
      </c>
      <c r="CO8" s="158">
        <f>-IF(Customer!CO$6&lt;='Inputs and Model Assumptions'!$D$5,('Inputs and Model Assumptions'!$F$62/12)*Pricing!CL30/'Inputs and Model Assumptions'!$D$61,0)</f>
        <v>-57020.379725202823</v>
      </c>
      <c r="CP8" s="158">
        <f>-IF(Customer!CP$6&lt;='Inputs and Model Assumptions'!$D$5,('Inputs and Model Assumptions'!$F$62/12)*Pricing!CM30/'Inputs and Model Assumptions'!$D$61,0)</f>
        <v>-57028.93278216161</v>
      </c>
      <c r="CQ8" s="158">
        <f>-IF(Customer!CQ$6&lt;='Inputs and Model Assumptions'!$D$5,('Inputs and Model Assumptions'!$F$62/12)*Pricing!CN30/'Inputs and Model Assumptions'!$D$61,0)</f>
        <v>-57037.487122078943</v>
      </c>
      <c r="CR8" s="158">
        <f>-IF(Customer!CR$6&lt;='Inputs and Model Assumptions'!$D$5,('Inputs and Model Assumptions'!$F$62/12)*Pricing!CO30/'Inputs and Model Assumptions'!$D$61,0)</f>
        <v>-57046.042745147257</v>
      </c>
      <c r="CS8" s="158">
        <f>-IF(Customer!CS$6&lt;='Inputs and Model Assumptions'!$D$5,('Inputs and Model Assumptions'!$F$62/12)*Pricing!CP30/'Inputs and Model Assumptions'!$D$61,0)</f>
        <v>-57054.599651559038</v>
      </c>
      <c r="CT8" s="158">
        <f>-IF(Customer!CT$6&lt;='Inputs and Model Assumptions'!$D$5,('Inputs and Model Assumptions'!$F$62/12)*Pricing!CQ30/'Inputs and Model Assumptions'!$D$61,0)</f>
        <v>-57063.157841506778</v>
      </c>
      <c r="CU8" s="158">
        <f>-IF(Customer!CU$6&lt;='Inputs and Model Assumptions'!$D$5,('Inputs and Model Assumptions'!$F$62/12)*Pricing!CR30/'Inputs and Model Assumptions'!$D$61,0)</f>
        <v>-57071.717315183007</v>
      </c>
      <c r="CV8" s="158">
        <f>-IF(Customer!CV$6&lt;='Inputs and Model Assumptions'!$D$5,('Inputs and Model Assumptions'!$F$62/12)*Pricing!CS30/'Inputs and Model Assumptions'!$D$61,0)</f>
        <v>-57080.278072780289</v>
      </c>
      <c r="CW8" s="158">
        <f>-IF(Customer!CW$6&lt;='Inputs and Model Assumptions'!$D$5,('Inputs and Model Assumptions'!$F$62/12)*Pricing!CT30/'Inputs and Model Assumptions'!$D$61,0)</f>
        <v>-57088.840114491213</v>
      </c>
      <c r="CX8" s="158">
        <f>-IF(Customer!CX$6&lt;='Inputs and Model Assumptions'!$D$5,('Inputs and Model Assumptions'!$F$62/12)*Pricing!CU30/'Inputs and Model Assumptions'!$D$61,0)</f>
        <v>-57097.403440508395</v>
      </c>
      <c r="CY8" s="158">
        <f>-IF(Customer!CY$6&lt;='Inputs and Model Assumptions'!$D$5,('Inputs and Model Assumptions'!$F$62/12)*Pricing!CV30/'Inputs and Model Assumptions'!$D$61,0)</f>
        <v>-57105.96805102448</v>
      </c>
      <c r="CZ8" s="158">
        <f>-IF(Customer!CZ$6&lt;='Inputs and Model Assumptions'!$D$5,('Inputs and Model Assumptions'!$F$62/12)*Pricing!CW30/'Inputs and Model Assumptions'!$D$61,0)</f>
        <v>-57114.533946232143</v>
      </c>
      <c r="DA8" s="158">
        <f>-IF(Customer!DA$6&lt;='Inputs and Model Assumptions'!$D$5,('Inputs and Model Assumptions'!$F$62/12)*Pricing!CX30/'Inputs and Model Assumptions'!$D$61,0)</f>
        <v>-57123.101126324073</v>
      </c>
      <c r="DB8" s="158">
        <f>-IF(Customer!DB$6&lt;='Inputs and Model Assumptions'!$D$5,('Inputs and Model Assumptions'!$F$62/12)*Pricing!CY30/'Inputs and Model Assumptions'!$D$61,0)</f>
        <v>-57131.669591493031</v>
      </c>
      <c r="DC8" s="158">
        <f>-IF(Customer!DC$6&lt;='Inputs and Model Assumptions'!$D$5,('Inputs and Model Assumptions'!$F$62/12)*Pricing!CZ30/'Inputs and Model Assumptions'!$D$61,0)</f>
        <v>-57140.23934193176</v>
      </c>
      <c r="DD8" s="158">
        <f>-IF(Customer!DD$6&lt;='Inputs and Model Assumptions'!$D$5,('Inputs and Model Assumptions'!$F$62/12)*Pricing!DA30/'Inputs and Model Assumptions'!$D$61,0)</f>
        <v>-57148.810377833062</v>
      </c>
      <c r="DE8" s="158">
        <f>-IF(Customer!DE$6&lt;='Inputs and Model Assumptions'!$D$5,('Inputs and Model Assumptions'!$F$62/12)*Pricing!DB30/'Inputs and Model Assumptions'!$D$61,0)</f>
        <v>-57157.382699389738</v>
      </c>
      <c r="DF8" s="158">
        <f>-IF(Customer!DF$6&lt;='Inputs and Model Assumptions'!$D$5,('Inputs and Model Assumptions'!$F$62/12)*Pricing!DC30/'Inputs and Model Assumptions'!$D$61,0)</f>
        <v>-57165.956306794658</v>
      </c>
      <c r="DG8" s="158">
        <f>-IF(Customer!DG$6&lt;='Inputs and Model Assumptions'!$D$5,('Inputs and Model Assumptions'!$F$62/12)*Pricing!DD30/'Inputs and Model Assumptions'!$D$61,0)</f>
        <v>-57174.531200240679</v>
      </c>
      <c r="DH8" s="158">
        <f>-IF(Customer!DH$6&lt;='Inputs and Model Assumptions'!$D$5,('Inputs and Model Assumptions'!$F$62/12)*Pricing!DE30/'Inputs and Model Assumptions'!$D$61,0)</f>
        <v>-57183.107379920722</v>
      </c>
      <c r="DI8" s="158">
        <f>-IF(Customer!DI$6&lt;='Inputs and Model Assumptions'!$D$5,('Inputs and Model Assumptions'!$F$62/12)*Pricing!DF30/'Inputs and Model Assumptions'!$D$61,0)</f>
        <v>-57191.684846027718</v>
      </c>
      <c r="DJ8" s="158">
        <f>-IF(Customer!DJ$6&lt;='Inputs and Model Assumptions'!$D$5,('Inputs and Model Assumptions'!$F$62/12)*Pricing!DG30/'Inputs and Model Assumptions'!$D$61,0)</f>
        <v>-57200.263598754624</v>
      </c>
      <c r="DK8" s="158">
        <f>-IF(Customer!DK$6&lt;='Inputs and Model Assumptions'!$D$5,('Inputs and Model Assumptions'!$F$62/12)*Pricing!DH30/'Inputs and Model Assumptions'!$D$61,0)</f>
        <v>0</v>
      </c>
      <c r="DL8" s="158">
        <f>-IF(Customer!DL$6&lt;='Inputs and Model Assumptions'!$D$5,('Inputs and Model Assumptions'!$F$62/12)*Pricing!DI30/'Inputs and Model Assumptions'!$D$61,0)</f>
        <v>0</v>
      </c>
      <c r="DM8" s="158">
        <f>-IF(Customer!DM$6&lt;='Inputs and Model Assumptions'!$D$5,('Inputs and Model Assumptions'!$F$62/12)*Pricing!DJ30/'Inputs and Model Assumptions'!$D$61,0)</f>
        <v>0</v>
      </c>
      <c r="DN8" s="158">
        <f>-IF(Customer!DN$6&lt;='Inputs and Model Assumptions'!$D$5,('Inputs and Model Assumptions'!$F$62/12)*Pricing!DK30/'Inputs and Model Assumptions'!$D$61,0)</f>
        <v>0</v>
      </c>
      <c r="DO8" s="158">
        <f>-IF(Customer!DO$6&lt;='Inputs and Model Assumptions'!$D$5,('Inputs and Model Assumptions'!$F$62/12)*Pricing!DL30/'Inputs and Model Assumptions'!$D$61,0)</f>
        <v>0</v>
      </c>
      <c r="DP8" s="158">
        <f>-IF(Customer!DP$6&lt;='Inputs and Model Assumptions'!$D$5,('Inputs and Model Assumptions'!$F$62/12)*Pricing!DM30/'Inputs and Model Assumptions'!$D$61,0)</f>
        <v>0</v>
      </c>
      <c r="DQ8" s="158">
        <f>-IF(Customer!DQ$6&lt;='Inputs and Model Assumptions'!$D$5,('Inputs and Model Assumptions'!$F$62/12)*Pricing!DN30/'Inputs and Model Assumptions'!$D$61,0)</f>
        <v>0</v>
      </c>
      <c r="DR8" s="158">
        <f>-IF(Customer!DR$6&lt;='Inputs and Model Assumptions'!$D$5,('Inputs and Model Assumptions'!$F$62/12)*Pricing!DO30/'Inputs and Model Assumptions'!$D$61,0)</f>
        <v>0</v>
      </c>
      <c r="DS8" s="158">
        <f>-IF(Customer!DS$6&lt;='Inputs and Model Assumptions'!$D$5,('Inputs and Model Assumptions'!$F$62/12)*Pricing!DP30/'Inputs and Model Assumptions'!$D$61,0)</f>
        <v>0</v>
      </c>
      <c r="DT8" s="159">
        <f>-IF(Customer!DT$6&lt;='Inputs and Model Assumptions'!$D$5,('Inputs and Model Assumptions'!$F$62/12)*Pricing!DQ30/'Inputs and Model Assumptions'!$D$61,0)</f>
        <v>0</v>
      </c>
      <c r="DU8" s="253"/>
      <c r="DV8" s="252"/>
      <c r="DW8" s="252"/>
      <c r="DX8" s="252"/>
      <c r="DY8" s="252"/>
      <c r="DZ8" s="252"/>
      <c r="EA8" s="252"/>
      <c r="EB8" s="252"/>
      <c r="EC8" s="252"/>
      <c r="ED8" s="252"/>
      <c r="EE8" s="252"/>
      <c r="EF8" s="252"/>
      <c r="EG8" s="252"/>
      <c r="EH8" s="252"/>
      <c r="EI8" s="252"/>
      <c r="EJ8" s="252"/>
      <c r="EK8" s="252"/>
      <c r="EL8" s="252"/>
      <c r="EM8" s="252"/>
      <c r="EN8" s="252"/>
      <c r="EO8" s="252"/>
      <c r="EP8" s="252"/>
      <c r="EQ8" s="252"/>
      <c r="ER8" s="252"/>
      <c r="ES8" s="252"/>
      <c r="ET8" s="252"/>
      <c r="EU8" s="252"/>
      <c r="EV8" s="252"/>
      <c r="EW8" s="252"/>
      <c r="EX8" s="252"/>
      <c r="EY8" s="252"/>
      <c r="EZ8" s="252"/>
      <c r="FA8" s="252"/>
      <c r="FB8" s="252"/>
      <c r="FC8" s="252"/>
      <c r="FD8" s="252"/>
      <c r="FE8" s="252"/>
      <c r="FF8" s="252"/>
      <c r="FG8" s="252"/>
      <c r="FH8" s="252"/>
      <c r="FI8" s="252"/>
      <c r="FJ8" s="252"/>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row>
    <row r="9" spans="1:215" s="141" customFormat="1" ht="15.5" customHeight="1" thickBot="1" x14ac:dyDescent="0.25">
      <c r="A9" s="340" t="s">
        <v>214</v>
      </c>
      <c r="B9" s="343" t="s">
        <v>88</v>
      </c>
      <c r="C9" s="346">
        <f>SUM(D9:DT9)</f>
        <v>-3342182.694525532</v>
      </c>
      <c r="D9" s="106">
        <v>0</v>
      </c>
      <c r="E9" s="161">
        <f>-IF(Customer!E$6&lt;='Inputs and Model Assumptions'!$D$5,('Inputs and Model Assumptions'!$G$62/12)*Pricing!B30/'Inputs and Model Assumptions'!$D$61,0)</f>
        <v>-30046.799999999999</v>
      </c>
      <c r="F9" s="161">
        <f>-IF(Customer!F$6&lt;='Inputs and Model Assumptions'!$D$5,('Inputs and Model Assumptions'!$G$62/12)*Pricing!C30/'Inputs and Model Assumptions'!$D$61,0)</f>
        <v>-30055.814039999997</v>
      </c>
      <c r="G9" s="161">
        <f>-IF(Customer!G$6&lt;='Inputs and Model Assumptions'!$D$5,('Inputs and Model Assumptions'!$G$62/12)*Pricing!D30/'Inputs and Model Assumptions'!$D$61,0)</f>
        <v>-30064.830784212001</v>
      </c>
      <c r="H9" s="161">
        <f>-IF(Customer!H$6&lt;='Inputs and Model Assumptions'!$D$5,('Inputs and Model Assumptions'!$G$62/12)*Pricing!E30/'Inputs and Model Assumptions'!$D$61,0)</f>
        <v>-30073.850233447261</v>
      </c>
      <c r="I9" s="161">
        <f>-IF(Customer!I$6&lt;='Inputs and Model Assumptions'!$D$5,('Inputs and Model Assumptions'!$G$62/12)*Pricing!F30/'Inputs and Model Assumptions'!$D$61,0)</f>
        <v>-30082.872388517295</v>
      </c>
      <c r="J9" s="161">
        <f>-IF(Customer!J$6&lt;='Inputs and Model Assumptions'!$D$5,('Inputs and Model Assumptions'!$G$62/12)*Pricing!G30/'Inputs and Model Assumptions'!$D$61,0)</f>
        <v>-30091.897250233847</v>
      </c>
      <c r="K9" s="161">
        <f>-IF(Customer!K$6&lt;='Inputs and Model Assumptions'!$D$5,('Inputs and Model Assumptions'!$G$62/12)*Pricing!H30/'Inputs and Model Assumptions'!$D$61,0)</f>
        <v>-30100.924819408916</v>
      </c>
      <c r="L9" s="161">
        <f>-IF(Customer!L$6&lt;='Inputs and Model Assumptions'!$D$5,('Inputs and Model Assumptions'!$G$62/12)*Pricing!I30/'Inputs and Model Assumptions'!$D$61,0)</f>
        <v>-30109.955096854741</v>
      </c>
      <c r="M9" s="161">
        <f>-IF(Customer!M$6&lt;='Inputs and Model Assumptions'!$D$5,('Inputs and Model Assumptions'!$G$62/12)*Pricing!J30/'Inputs and Model Assumptions'!$D$61,0)</f>
        <v>-30118.988083383796</v>
      </c>
      <c r="N9" s="161">
        <f>-IF(Customer!N$6&lt;='Inputs and Model Assumptions'!$D$5,('Inputs and Model Assumptions'!$G$62/12)*Pricing!K30/'Inputs and Model Assumptions'!$D$61,0)</f>
        <v>-30128.023779808813</v>
      </c>
      <c r="O9" s="161">
        <f>-IF(Customer!O$6&lt;='Inputs and Model Assumptions'!$D$5,('Inputs and Model Assumptions'!$G$62/12)*Pricing!L30/'Inputs and Model Assumptions'!$D$61,0)</f>
        <v>-30137.062186942749</v>
      </c>
      <c r="P9" s="161">
        <f>-IF(Customer!P$6&lt;='Inputs and Model Assumptions'!$D$5,('Inputs and Model Assumptions'!$G$62/12)*Pricing!M30/'Inputs and Model Assumptions'!$D$61,0)</f>
        <v>-30146.103305598834</v>
      </c>
      <c r="Q9" s="161">
        <f>-IF(Customer!Q$6&lt;='Inputs and Model Assumptions'!$D$5,('Inputs and Model Assumptions'!$G$62/12)*Pricing!N30/'Inputs and Model Assumptions'!$D$61,0)</f>
        <v>-30155.147136590516</v>
      </c>
      <c r="R9" s="161">
        <f>-IF(Customer!R$6&lt;='Inputs and Model Assumptions'!$D$5,('Inputs and Model Assumptions'!$G$62/12)*Pricing!O30/'Inputs and Model Assumptions'!$D$61,0)</f>
        <v>-30164.193680731489</v>
      </c>
      <c r="S9" s="161">
        <f>-IF(Customer!S$6&lt;='Inputs and Model Assumptions'!$D$5,('Inputs and Model Assumptions'!$G$62/12)*Pricing!P30/'Inputs and Model Assumptions'!$D$61,0)</f>
        <v>-30173.242938835712</v>
      </c>
      <c r="T9" s="161">
        <f>-IF(Customer!T$6&lt;='Inputs and Model Assumptions'!$D$5,('Inputs and Model Assumptions'!$G$62/12)*Pricing!Q30/'Inputs and Model Assumptions'!$D$61,0)</f>
        <v>-30182.294911717359</v>
      </c>
      <c r="U9" s="161">
        <f>-IF(Customer!U$6&lt;='Inputs and Model Assumptions'!$D$5,('Inputs and Model Assumptions'!$G$62/12)*Pricing!R30/'Inputs and Model Assumptions'!$D$61,0)</f>
        <v>-30191.349600190875</v>
      </c>
      <c r="V9" s="161">
        <f>-IF(Customer!V$6&lt;='Inputs and Model Assumptions'!$D$5,('Inputs and Model Assumptions'!$G$62/12)*Pricing!S30/'Inputs and Model Assumptions'!$D$61,0)</f>
        <v>-30200.407005070931</v>
      </c>
      <c r="W9" s="161">
        <f>-IF(Customer!W$6&lt;='Inputs and Model Assumptions'!$D$5,('Inputs and Model Assumptions'!$G$62/12)*Pricing!T30/'Inputs and Model Assumptions'!$D$61,0)</f>
        <v>-30209.467127172451</v>
      </c>
      <c r="X9" s="161">
        <f>-IF(Customer!X$6&lt;='Inputs and Model Assumptions'!$D$5,('Inputs and Model Assumptions'!$G$62/12)*Pricing!U30/'Inputs and Model Assumptions'!$D$61,0)</f>
        <v>-30218.529967310602</v>
      </c>
      <c r="Y9" s="161">
        <f>-IF(Customer!Y$6&lt;='Inputs and Model Assumptions'!$D$5,('Inputs and Model Assumptions'!$G$62/12)*Pricing!V30/'Inputs and Model Assumptions'!$D$61,0)</f>
        <v>-30227.595526300796</v>
      </c>
      <c r="Z9" s="161">
        <f>-IF(Customer!Z$6&lt;='Inputs and Model Assumptions'!$D$5,('Inputs and Model Assumptions'!$G$62/12)*Pricing!W30/'Inputs and Model Assumptions'!$D$61,0)</f>
        <v>-30236.663804958684</v>
      </c>
      <c r="AA9" s="161">
        <f>-IF(Customer!AA$6&lt;='Inputs and Model Assumptions'!$D$5,('Inputs and Model Assumptions'!$G$62/12)*Pricing!X30/'Inputs and Model Assumptions'!$D$61,0)</f>
        <v>-30245.734804100171</v>
      </c>
      <c r="AB9" s="161">
        <f>-IF(Customer!AB$6&lt;='Inputs and Model Assumptions'!$D$5,('Inputs and Model Assumptions'!$G$62/12)*Pricing!Y30/'Inputs and Model Assumptions'!$D$61,0)</f>
        <v>-30250.27166432079</v>
      </c>
      <c r="AC9" s="161">
        <f>-IF(Customer!AC$6&lt;='Inputs and Model Assumptions'!$D$5,('Inputs and Model Assumptions'!$G$62/12)*Pricing!Z30/'Inputs and Model Assumptions'!$D$61,0)</f>
        <v>-30254.80920507044</v>
      </c>
      <c r="AD9" s="161">
        <f>-IF(Customer!AD$6&lt;='Inputs and Model Assumptions'!$D$5,('Inputs and Model Assumptions'!$G$62/12)*Pricing!AA30/'Inputs and Model Assumptions'!$D$61,0)</f>
        <v>-30259.347426451204</v>
      </c>
      <c r="AE9" s="161">
        <f>-IF(Customer!AE$6&lt;='Inputs and Model Assumptions'!$D$5,('Inputs and Model Assumptions'!$G$62/12)*Pricing!AB30/'Inputs and Model Assumptions'!$D$61,0)</f>
        <v>-30263.886328565175</v>
      </c>
      <c r="AF9" s="161">
        <f>-IF(Customer!AF$6&lt;='Inputs and Model Assumptions'!$D$5,('Inputs and Model Assumptions'!$G$62/12)*Pricing!AC30/'Inputs and Model Assumptions'!$D$61,0)</f>
        <v>-30268.425911514463</v>
      </c>
      <c r="AG9" s="161">
        <f>-IF(Customer!AG$6&lt;='Inputs and Model Assumptions'!$D$5,('Inputs and Model Assumptions'!$G$62/12)*Pricing!AD30/'Inputs and Model Assumptions'!$D$61,0)</f>
        <v>-30272.966175401194</v>
      </c>
      <c r="AH9" s="161">
        <f>-IF(Customer!AH$6&lt;='Inputs and Model Assumptions'!$D$5,('Inputs and Model Assumptions'!$G$62/12)*Pricing!AE30/'Inputs and Model Assumptions'!$D$61,0)</f>
        <v>-30277.507120327507</v>
      </c>
      <c r="AI9" s="161">
        <f>-IF(Customer!AI$6&lt;='Inputs and Model Assumptions'!$D$5,('Inputs and Model Assumptions'!$G$62/12)*Pricing!AF30/'Inputs and Model Assumptions'!$D$61,0)</f>
        <v>-30282.048746395558</v>
      </c>
      <c r="AJ9" s="161">
        <f>-IF(Customer!AJ$6&lt;='Inputs and Model Assumptions'!$D$5,('Inputs and Model Assumptions'!$G$62/12)*Pricing!AG30/'Inputs and Model Assumptions'!$D$61,0)</f>
        <v>-30286.591053707518</v>
      </c>
      <c r="AK9" s="161">
        <f>-IF(Customer!AK$6&lt;='Inputs and Model Assumptions'!$D$5,('Inputs and Model Assumptions'!$G$62/12)*Pricing!AH30/'Inputs and Model Assumptions'!$D$61,0)</f>
        <v>-30291.134042365578</v>
      </c>
      <c r="AL9" s="161">
        <f>-IF(Customer!AL$6&lt;='Inputs and Model Assumptions'!$D$5,('Inputs and Model Assumptions'!$G$62/12)*Pricing!AI30/'Inputs and Model Assumptions'!$D$61,0)</f>
        <v>-30295.677712471937</v>
      </c>
      <c r="AM9" s="161">
        <f>-IF(Customer!AM$6&lt;='Inputs and Model Assumptions'!$D$5,('Inputs and Model Assumptions'!$G$62/12)*Pricing!AJ30/'Inputs and Model Assumptions'!$D$61,0)</f>
        <v>-30300.222064128811</v>
      </c>
      <c r="AN9" s="161">
        <f>-IF(Customer!AN$6&lt;='Inputs and Model Assumptions'!$D$5,('Inputs and Model Assumptions'!$G$62/12)*Pricing!AK30/'Inputs and Model Assumptions'!$D$61,0)</f>
        <v>-30304.767097438431</v>
      </c>
      <c r="AO9" s="161">
        <f>-IF(Customer!AO$6&lt;='Inputs and Model Assumptions'!$D$5,('Inputs and Model Assumptions'!$G$62/12)*Pricing!AL30/'Inputs and Model Assumptions'!$D$61,0)</f>
        <v>-30309.312812503049</v>
      </c>
      <c r="AP9" s="161">
        <f>-IF(Customer!AP$6&lt;='Inputs and Model Assumptions'!$D$5,('Inputs and Model Assumptions'!$G$62/12)*Pricing!AM30/'Inputs and Model Assumptions'!$D$61,0)</f>
        <v>-30313.859209424929</v>
      </c>
      <c r="AQ9" s="161">
        <f>-IF(Customer!AQ$6&lt;='Inputs and Model Assumptions'!$D$5,('Inputs and Model Assumptions'!$G$62/12)*Pricing!AN30/'Inputs and Model Assumptions'!$D$61,0)</f>
        <v>-30318.406288306349</v>
      </c>
      <c r="AR9" s="161">
        <f>-IF(Customer!AR$6&lt;='Inputs and Model Assumptions'!$D$5,('Inputs and Model Assumptions'!$G$62/12)*Pricing!AO30/'Inputs and Model Assumptions'!$D$61,0)</f>
        <v>-30322.954049249594</v>
      </c>
      <c r="AS9" s="161">
        <f>-IF(Customer!AS$6&lt;='Inputs and Model Assumptions'!$D$5,('Inputs and Model Assumptions'!$G$62/12)*Pricing!AP30/'Inputs and Model Assumptions'!$D$61,0)</f>
        <v>-30327.502492356987</v>
      </c>
      <c r="AT9" s="161">
        <f>-IF(Customer!AT$6&lt;='Inputs and Model Assumptions'!$D$5,('Inputs and Model Assumptions'!$G$62/12)*Pricing!AQ30/'Inputs and Model Assumptions'!$D$61,0)</f>
        <v>-30332.051617730842</v>
      </c>
      <c r="AU9" s="161">
        <f>-IF(Customer!AU$6&lt;='Inputs and Model Assumptions'!$D$5,('Inputs and Model Assumptions'!$G$62/12)*Pricing!AR30/'Inputs and Model Assumptions'!$D$61,0)</f>
        <v>-30336.601425473506</v>
      </c>
      <c r="AV9" s="161">
        <f>-IF(Customer!AV$6&lt;='Inputs and Model Assumptions'!$D$5,('Inputs and Model Assumptions'!$G$62/12)*Pricing!AS30/'Inputs and Model Assumptions'!$D$61,0)</f>
        <v>-30341.151915687326</v>
      </c>
      <c r="AW9" s="161">
        <f>-IF(Customer!AW$6&lt;='Inputs and Model Assumptions'!$D$5,('Inputs and Model Assumptions'!$G$62/12)*Pricing!AT30/'Inputs and Model Assumptions'!$D$61,0)</f>
        <v>-30345.703088474682</v>
      </c>
      <c r="AX9" s="161">
        <f>-IF(Customer!AX$6&lt;='Inputs and Model Assumptions'!$D$5,('Inputs and Model Assumptions'!$G$62/12)*Pricing!AU30/'Inputs and Model Assumptions'!$D$61,0)</f>
        <v>-30350.254943937955</v>
      </c>
      <c r="AY9" s="161">
        <f>-IF(Customer!AY$6&lt;='Inputs and Model Assumptions'!$D$5,('Inputs and Model Assumptions'!$G$62/12)*Pricing!AV30/'Inputs and Model Assumptions'!$D$61,0)</f>
        <v>-30354.807482179549</v>
      </c>
      <c r="AZ9" s="161">
        <f>-IF(Customer!AZ$6&lt;='Inputs and Model Assumptions'!$D$5,('Inputs and Model Assumptions'!$G$62/12)*Pricing!AW30/'Inputs and Model Assumptions'!$D$61,0)</f>
        <v>-30359.360703301878</v>
      </c>
      <c r="BA9" s="161">
        <f>-IF(Customer!BA$6&lt;='Inputs and Model Assumptions'!$D$5,('Inputs and Model Assumptions'!$G$62/12)*Pricing!AX30/'Inputs and Model Assumptions'!$D$61,0)</f>
        <v>-30363.91460740738</v>
      </c>
      <c r="BB9" s="161">
        <f>-IF(Customer!BB$6&lt;='Inputs and Model Assumptions'!$D$5,('Inputs and Model Assumptions'!$G$62/12)*Pricing!AY30/'Inputs and Model Assumptions'!$D$61,0)</f>
        <v>-30368.469194598492</v>
      </c>
      <c r="BC9" s="161">
        <f>-IF(Customer!BC$6&lt;='Inputs and Model Assumptions'!$D$5,('Inputs and Model Assumptions'!$G$62/12)*Pricing!AZ30/'Inputs and Model Assumptions'!$D$61,0)</f>
        <v>-30373.024464977687</v>
      </c>
      <c r="BD9" s="161">
        <f>-IF(Customer!BD$6&lt;='Inputs and Model Assumptions'!$D$5,('Inputs and Model Assumptions'!$G$62/12)*Pricing!BA30/'Inputs and Model Assumptions'!$D$61,0)</f>
        <v>-30377.580418647434</v>
      </c>
      <c r="BE9" s="161">
        <f>-IF(Customer!BE$6&lt;='Inputs and Model Assumptions'!$D$5,('Inputs and Model Assumptions'!$G$62/12)*Pricing!BB30/'Inputs and Model Assumptions'!$D$61,0)</f>
        <v>-30382.137055710231</v>
      </c>
      <c r="BF9" s="161">
        <f>-IF(Customer!BF$6&lt;='Inputs and Model Assumptions'!$D$5,('Inputs and Model Assumptions'!$G$62/12)*Pricing!BC30/'Inputs and Model Assumptions'!$D$61,0)</f>
        <v>-30386.694376268591</v>
      </c>
      <c r="BG9" s="161">
        <f>-IF(Customer!BG$6&lt;='Inputs and Model Assumptions'!$D$5,('Inputs and Model Assumptions'!$G$62/12)*Pricing!BD30/'Inputs and Model Assumptions'!$D$61,0)</f>
        <v>-30391.252380425038</v>
      </c>
      <c r="BH9" s="161">
        <f>-IF(Customer!BH$6&lt;='Inputs and Model Assumptions'!$D$5,('Inputs and Model Assumptions'!$G$62/12)*Pricing!BE30/'Inputs and Model Assumptions'!$D$61,0)</f>
        <v>-30395.811068282102</v>
      </c>
      <c r="BI9" s="161">
        <f>-IF(Customer!BI$6&lt;='Inputs and Model Assumptions'!$D$5,('Inputs and Model Assumptions'!$G$62/12)*Pricing!BF30/'Inputs and Model Assumptions'!$D$61,0)</f>
        <v>-30400.370439942348</v>
      </c>
      <c r="BJ9" s="161">
        <f>-IF(Customer!BJ$6&lt;='Inputs and Model Assumptions'!$D$5,('Inputs and Model Assumptions'!$G$62/12)*Pricing!BG30/'Inputs and Model Assumptions'!$D$61,0)</f>
        <v>-30404.930495508339</v>
      </c>
      <c r="BK9" s="161">
        <f>-IF(Customer!BK$6&lt;='Inputs and Model Assumptions'!$D$5,('Inputs and Model Assumptions'!$G$62/12)*Pricing!BH30/'Inputs and Model Assumptions'!$D$61,0)</f>
        <v>-30409.491235082671</v>
      </c>
      <c r="BL9" s="161">
        <f>-IF(Customer!BL$6&lt;='Inputs and Model Assumptions'!$D$5,('Inputs and Model Assumptions'!$G$62/12)*Pricing!BI30/'Inputs and Model Assumptions'!$D$61,0)</f>
        <v>-30414.052658767934</v>
      </c>
      <c r="BM9" s="161">
        <f>-IF(Customer!BM$6&lt;='Inputs and Model Assumptions'!$D$5,('Inputs and Model Assumptions'!$G$62/12)*Pricing!BJ30/'Inputs and Model Assumptions'!$D$61,0)</f>
        <v>-30418.614766666753</v>
      </c>
      <c r="BN9" s="161">
        <f>-IF(Customer!BN$6&lt;='Inputs and Model Assumptions'!$D$5,('Inputs and Model Assumptions'!$G$62/12)*Pricing!BK30/'Inputs and Model Assumptions'!$D$61,0)</f>
        <v>-30423.177558881758</v>
      </c>
      <c r="BO9" s="161">
        <f>-IF(Customer!BO$6&lt;='Inputs and Model Assumptions'!$D$5,('Inputs and Model Assumptions'!$G$62/12)*Pricing!BL30/'Inputs and Model Assumptions'!$D$61,0)</f>
        <v>-30427.741035515592</v>
      </c>
      <c r="BP9" s="161">
        <f>-IF(Customer!BP$6&lt;='Inputs and Model Assumptions'!$D$5,('Inputs and Model Assumptions'!$G$62/12)*Pricing!BM30/'Inputs and Model Assumptions'!$D$61,0)</f>
        <v>-30432.305196670921</v>
      </c>
      <c r="BQ9" s="161">
        <f>-IF(Customer!BQ$6&lt;='Inputs and Model Assumptions'!$D$5,('Inputs and Model Assumptions'!$G$62/12)*Pricing!BN30/'Inputs and Model Assumptions'!$D$61,0)</f>
        <v>-30436.870042450424</v>
      </c>
      <c r="BR9" s="161">
        <f>-IF(Customer!BR$6&lt;='Inputs and Model Assumptions'!$D$5,('Inputs and Model Assumptions'!$G$62/12)*Pricing!BO30/'Inputs and Model Assumptions'!$D$61,0)</f>
        <v>-30441.435572956794</v>
      </c>
      <c r="BS9" s="161">
        <f>-IF(Customer!BS$6&lt;='Inputs and Model Assumptions'!$D$5,('Inputs and Model Assumptions'!$G$62/12)*Pricing!BP30/'Inputs and Model Assumptions'!$D$61,0)</f>
        <v>-30446.001788292742</v>
      </c>
      <c r="BT9" s="161">
        <f>-IF(Customer!BT$6&lt;='Inputs and Model Assumptions'!$D$5,('Inputs and Model Assumptions'!$G$62/12)*Pricing!BQ30/'Inputs and Model Assumptions'!$D$61,0)</f>
        <v>-30450.568688560987</v>
      </c>
      <c r="BU9" s="161">
        <f>-IF(Customer!BU$6&lt;='Inputs and Model Assumptions'!$D$5,('Inputs and Model Assumptions'!$G$62/12)*Pricing!BR30/'Inputs and Model Assumptions'!$D$61,0)</f>
        <v>-30455.136273864275</v>
      </c>
      <c r="BV9" s="161">
        <f>-IF(Customer!BV$6&lt;='Inputs and Model Assumptions'!$D$5,('Inputs and Model Assumptions'!$G$62/12)*Pricing!BS30/'Inputs and Model Assumptions'!$D$61,0)</f>
        <v>-30459.704544305358</v>
      </c>
      <c r="BW9" s="161">
        <f>-IF(Customer!BW$6&lt;='Inputs and Model Assumptions'!$D$5,('Inputs and Model Assumptions'!$G$62/12)*Pricing!BT30/'Inputs and Model Assumptions'!$D$61,0)</f>
        <v>-30464.273499987008</v>
      </c>
      <c r="BX9" s="161">
        <f>-IF(Customer!BX$6&lt;='Inputs and Model Assumptions'!$D$5,('Inputs and Model Assumptions'!$G$62/12)*Pricing!BU30/'Inputs and Model Assumptions'!$D$61,0)</f>
        <v>-30468.84314101201</v>
      </c>
      <c r="BY9" s="161">
        <f>-IF(Customer!BY$6&lt;='Inputs and Model Assumptions'!$D$5,('Inputs and Model Assumptions'!$G$62/12)*Pricing!BV30/'Inputs and Model Assumptions'!$D$61,0)</f>
        <v>-30473.413467483162</v>
      </c>
      <c r="BZ9" s="161">
        <f>-IF(Customer!BZ$6&lt;='Inputs and Model Assumptions'!$D$5,('Inputs and Model Assumptions'!$G$62/12)*Pricing!BW30/'Inputs and Model Assumptions'!$D$61,0)</f>
        <v>-30477.984479503291</v>
      </c>
      <c r="CA9" s="161">
        <f>-IF(Customer!CA$6&lt;='Inputs and Model Assumptions'!$D$5,('Inputs and Model Assumptions'!$G$62/12)*Pricing!BX30/'Inputs and Model Assumptions'!$D$61,0)</f>
        <v>-30482.556177175218</v>
      </c>
      <c r="CB9" s="161">
        <f>-IF(Customer!CB$6&lt;='Inputs and Model Assumptions'!$D$5,('Inputs and Model Assumptions'!$G$62/12)*Pricing!BY30/'Inputs and Model Assumptions'!$D$61,0)</f>
        <v>-30487.128560601799</v>
      </c>
      <c r="CC9" s="161">
        <f>-IF(Customer!CC$6&lt;='Inputs and Model Assumptions'!$D$5,('Inputs and Model Assumptions'!$G$62/12)*Pricing!BZ30/'Inputs and Model Assumptions'!$D$61,0)</f>
        <v>-30491.701629885891</v>
      </c>
      <c r="CD9" s="161">
        <f>-IF(Customer!CD$6&lt;='Inputs and Model Assumptions'!$D$5,('Inputs and Model Assumptions'!$G$62/12)*Pricing!CA30/'Inputs and Model Assumptions'!$D$61,0)</f>
        <v>-30496.275385130379</v>
      </c>
      <c r="CE9" s="161">
        <f>-IF(Customer!CE$6&lt;='Inputs and Model Assumptions'!$D$5,('Inputs and Model Assumptions'!$G$62/12)*Pricing!CB30/'Inputs and Model Assumptions'!$D$61,0)</f>
        <v>-30500.849826438149</v>
      </c>
      <c r="CF9" s="161">
        <f>-IF(Customer!CF$6&lt;='Inputs and Model Assumptions'!$D$5,('Inputs and Model Assumptions'!$G$62/12)*Pricing!CC30/'Inputs and Model Assumptions'!$D$61,0)</f>
        <v>-30505.424953912119</v>
      </c>
      <c r="CG9" s="161">
        <f>-IF(Customer!CG$6&lt;='Inputs and Model Assumptions'!$D$5,('Inputs and Model Assumptions'!$G$62/12)*Pricing!CD30/'Inputs and Model Assumptions'!$D$61,0)</f>
        <v>-30510.000767655205</v>
      </c>
      <c r="CH9" s="161">
        <f>-IF(Customer!CH$6&lt;='Inputs and Model Assumptions'!$D$5,('Inputs and Model Assumptions'!$G$62/12)*Pricing!CE30/'Inputs and Model Assumptions'!$D$61,0)</f>
        <v>-30514.577267770354</v>
      </c>
      <c r="CI9" s="161">
        <f>-IF(Customer!CI$6&lt;='Inputs and Model Assumptions'!$D$5,('Inputs and Model Assumptions'!$G$62/12)*Pricing!CF30/'Inputs and Model Assumptions'!$D$61,0)</f>
        <v>-30519.15445436052</v>
      </c>
      <c r="CJ9" s="161">
        <f>-IF(Customer!CJ$6&lt;='Inputs and Model Assumptions'!$D$5,('Inputs and Model Assumptions'!$G$62/12)*Pricing!CG30/'Inputs and Model Assumptions'!$D$61,0)</f>
        <v>-30523.73232752868</v>
      </c>
      <c r="CK9" s="161">
        <f>-IF(Customer!CK$6&lt;='Inputs and Model Assumptions'!$D$5,('Inputs and Model Assumptions'!$G$62/12)*Pricing!CH30/'Inputs and Model Assumptions'!$D$61,0)</f>
        <v>-30528.310887377815</v>
      </c>
      <c r="CL9" s="161">
        <f>-IF(Customer!CL$6&lt;='Inputs and Model Assumptions'!$D$5,('Inputs and Model Assumptions'!$G$62/12)*Pricing!CI30/'Inputs and Model Assumptions'!$D$61,0)</f>
        <v>-30532.890134010926</v>
      </c>
      <c r="CM9" s="161">
        <f>-IF(Customer!CM$6&lt;='Inputs and Model Assumptions'!$D$5,('Inputs and Model Assumptions'!$G$62/12)*Pricing!CJ30/'Inputs and Model Assumptions'!$D$61,0)</f>
        <v>-30537.470067531027</v>
      </c>
      <c r="CN9" s="161">
        <f>-IF(Customer!CN$6&lt;='Inputs and Model Assumptions'!$D$5,('Inputs and Model Assumptions'!$G$62/12)*Pricing!CK30/'Inputs and Model Assumptions'!$D$61,0)</f>
        <v>-30542.050688041163</v>
      </c>
      <c r="CO9" s="161">
        <f>-IF(Customer!CO$6&lt;='Inputs and Model Assumptions'!$D$5,('Inputs and Model Assumptions'!$G$62/12)*Pricing!CL30/'Inputs and Model Assumptions'!$D$61,0)</f>
        <v>-30546.631995644369</v>
      </c>
      <c r="CP9" s="161">
        <f>-IF(Customer!CP$6&lt;='Inputs and Model Assumptions'!$D$5,('Inputs and Model Assumptions'!$G$62/12)*Pricing!CM30/'Inputs and Model Assumptions'!$D$61,0)</f>
        <v>-30551.213990443721</v>
      </c>
      <c r="CQ9" s="161">
        <f>-IF(Customer!CQ$6&lt;='Inputs and Model Assumptions'!$D$5,('Inputs and Model Assumptions'!$G$62/12)*Pricing!CN30/'Inputs and Model Assumptions'!$D$61,0)</f>
        <v>-30555.796672542292</v>
      </c>
      <c r="CR9" s="161">
        <f>-IF(Customer!CR$6&lt;='Inputs and Model Assumptions'!$D$5,('Inputs and Model Assumptions'!$G$62/12)*Pricing!CO30/'Inputs and Model Assumptions'!$D$61,0)</f>
        <v>-30560.380042043176</v>
      </c>
      <c r="CS9" s="161">
        <f>-IF(Customer!CS$6&lt;='Inputs and Model Assumptions'!$D$5,('Inputs and Model Assumptions'!$G$62/12)*Pricing!CP30/'Inputs and Model Assumptions'!$D$61,0)</f>
        <v>-30564.964099049485</v>
      </c>
      <c r="CT9" s="161">
        <f>-IF(Customer!CT$6&lt;='Inputs and Model Assumptions'!$D$5,('Inputs and Model Assumptions'!$G$62/12)*Pricing!CQ30/'Inputs and Model Assumptions'!$D$61,0)</f>
        <v>-30569.54884366435</v>
      </c>
      <c r="CU9" s="161">
        <f>-IF(Customer!CU$6&lt;='Inputs and Model Assumptions'!$D$5,('Inputs and Model Assumptions'!$G$62/12)*Pricing!CR30/'Inputs and Model Assumptions'!$D$61,0)</f>
        <v>-30574.134275990902</v>
      </c>
      <c r="CV9" s="161">
        <f>-IF(Customer!CV$6&lt;='Inputs and Model Assumptions'!$D$5,('Inputs and Model Assumptions'!$G$62/12)*Pricing!CS30/'Inputs and Model Assumptions'!$D$61,0)</f>
        <v>-30578.720396132299</v>
      </c>
      <c r="CW9" s="161">
        <f>-IF(Customer!CW$6&lt;='Inputs and Model Assumptions'!$D$5,('Inputs and Model Assumptions'!$G$62/12)*Pricing!CT30/'Inputs and Model Assumptions'!$D$61,0)</f>
        <v>-30583.307204191726</v>
      </c>
      <c r="CX9" s="161">
        <f>-IF(Customer!CX$6&lt;='Inputs and Model Assumptions'!$D$5,('Inputs and Model Assumptions'!$G$62/12)*Pricing!CU30/'Inputs and Model Assumptions'!$D$61,0)</f>
        <v>-30587.894700272358</v>
      </c>
      <c r="CY9" s="161">
        <f>-IF(Customer!CY$6&lt;='Inputs and Model Assumptions'!$D$5,('Inputs and Model Assumptions'!$G$62/12)*Pricing!CV30/'Inputs and Model Assumptions'!$D$61,0)</f>
        <v>-30592.482884477402</v>
      </c>
      <c r="CZ9" s="161">
        <f>-IF(Customer!CZ$6&lt;='Inputs and Model Assumptions'!$D$5,('Inputs and Model Assumptions'!$G$62/12)*Pricing!CW30/'Inputs and Model Assumptions'!$D$61,0)</f>
        <v>-30597.071756910078</v>
      </c>
      <c r="DA9" s="161">
        <f>-IF(Customer!DA$6&lt;='Inputs and Model Assumptions'!$D$5,('Inputs and Model Assumptions'!$G$62/12)*Pricing!CX30/'Inputs and Model Assumptions'!$D$61,0)</f>
        <v>-30601.661317673617</v>
      </c>
      <c r="DB9" s="161">
        <f>-IF(Customer!DB$6&lt;='Inputs and Model Assumptions'!$D$5,('Inputs and Model Assumptions'!$G$62/12)*Pricing!CY30/'Inputs and Model Assumptions'!$D$61,0)</f>
        <v>-30606.251566871269</v>
      </c>
      <c r="DC9" s="161">
        <f>-IF(Customer!DC$6&lt;='Inputs and Model Assumptions'!$D$5,('Inputs and Model Assumptions'!$G$62/12)*Pricing!CZ30/'Inputs and Model Assumptions'!$D$61,0)</f>
        <v>-30610.842504606306</v>
      </c>
      <c r="DD9" s="161">
        <f>-IF(Customer!DD$6&lt;='Inputs and Model Assumptions'!$D$5,('Inputs and Model Assumptions'!$G$62/12)*Pricing!DA30/'Inputs and Model Assumptions'!$D$61,0)</f>
        <v>-30615.434130982001</v>
      </c>
      <c r="DE9" s="161">
        <f>-IF(Customer!DE$6&lt;='Inputs and Model Assumptions'!$D$5,('Inputs and Model Assumptions'!$G$62/12)*Pricing!DB30/'Inputs and Model Assumptions'!$D$61,0)</f>
        <v>-30620.026446101649</v>
      </c>
      <c r="DF9" s="161">
        <f>-IF(Customer!DF$6&lt;='Inputs and Model Assumptions'!$D$5,('Inputs and Model Assumptions'!$G$62/12)*Pricing!DC30/'Inputs and Model Assumptions'!$D$61,0)</f>
        <v>-30624.619450068571</v>
      </c>
      <c r="DG9" s="161">
        <f>-IF(Customer!DG$6&lt;='Inputs and Model Assumptions'!$D$5,('Inputs and Model Assumptions'!$G$62/12)*Pricing!DD30/'Inputs and Model Assumptions'!$D$61,0)</f>
        <v>-30629.213142986082</v>
      </c>
      <c r="DH9" s="161">
        <f>-IF(Customer!DH$6&lt;='Inputs and Model Assumptions'!$D$5,('Inputs and Model Assumptions'!$G$62/12)*Pricing!DE30/'Inputs and Model Assumptions'!$D$61,0)</f>
        <v>-30633.807524957534</v>
      </c>
      <c r="DI9" s="161">
        <f>-IF(Customer!DI$6&lt;='Inputs and Model Assumptions'!$D$5,('Inputs and Model Assumptions'!$G$62/12)*Pricing!DF30/'Inputs and Model Assumptions'!$D$61,0)</f>
        <v>-30638.402596086282</v>
      </c>
      <c r="DJ9" s="161">
        <f>-IF(Customer!DJ$6&lt;='Inputs and Model Assumptions'!$D$5,('Inputs and Model Assumptions'!$G$62/12)*Pricing!DG30/'Inputs and Model Assumptions'!$D$61,0)</f>
        <v>-30642.998356475695</v>
      </c>
      <c r="DK9" s="161">
        <f>-IF(Customer!DK$6&lt;='Inputs and Model Assumptions'!$D$5,('Inputs and Model Assumptions'!$G$62/12)*Pricing!DH30/'Inputs and Model Assumptions'!$D$61,0)</f>
        <v>0</v>
      </c>
      <c r="DL9" s="161">
        <f>-IF(Customer!DL$6&lt;='Inputs and Model Assumptions'!$D$5,('Inputs and Model Assumptions'!$G$62/12)*Pricing!DI30/'Inputs and Model Assumptions'!$D$61,0)</f>
        <v>0</v>
      </c>
      <c r="DM9" s="161">
        <f>-IF(Customer!DM$6&lt;='Inputs and Model Assumptions'!$D$5,('Inputs and Model Assumptions'!$G$62/12)*Pricing!DJ30/'Inputs and Model Assumptions'!$D$61,0)</f>
        <v>0</v>
      </c>
      <c r="DN9" s="161">
        <f>-IF(Customer!DN$6&lt;='Inputs and Model Assumptions'!$D$5,('Inputs and Model Assumptions'!$G$62/12)*Pricing!DK30/'Inputs and Model Assumptions'!$D$61,0)</f>
        <v>0</v>
      </c>
      <c r="DO9" s="161">
        <f>-IF(Customer!DO$6&lt;='Inputs and Model Assumptions'!$D$5,('Inputs and Model Assumptions'!$G$62/12)*Pricing!DL30/'Inputs and Model Assumptions'!$D$61,0)</f>
        <v>0</v>
      </c>
      <c r="DP9" s="161">
        <f>-IF(Customer!DP$6&lt;='Inputs and Model Assumptions'!$D$5,('Inputs and Model Assumptions'!$G$62/12)*Pricing!DM30/'Inputs and Model Assumptions'!$D$61,0)</f>
        <v>0</v>
      </c>
      <c r="DQ9" s="161">
        <f>-IF(Customer!DQ$6&lt;='Inputs and Model Assumptions'!$D$5,('Inputs and Model Assumptions'!$G$62/12)*Pricing!DN30/'Inputs and Model Assumptions'!$D$61,0)</f>
        <v>0</v>
      </c>
      <c r="DR9" s="161">
        <f>-IF(Customer!DR$6&lt;='Inputs and Model Assumptions'!$D$5,('Inputs and Model Assumptions'!$G$62/12)*Pricing!DO30/'Inputs and Model Assumptions'!$D$61,0)</f>
        <v>0</v>
      </c>
      <c r="DS9" s="161">
        <f>-IF(Customer!DS$6&lt;='Inputs and Model Assumptions'!$D$5,('Inputs and Model Assumptions'!$G$62/12)*Pricing!DP30/'Inputs and Model Assumptions'!$D$61,0)</f>
        <v>0</v>
      </c>
      <c r="DT9" s="162">
        <f>-IF(Customer!DT$6&lt;='Inputs and Model Assumptions'!$D$5,('Inputs and Model Assumptions'!$G$62/12)*Pricing!DQ30/'Inputs and Model Assumptions'!$D$61,0)</f>
        <v>0</v>
      </c>
      <c r="DU9" s="253"/>
      <c r="DV9" s="252"/>
      <c r="DW9" s="252"/>
      <c r="DX9" s="252"/>
      <c r="DY9" s="252"/>
      <c r="DZ9" s="252"/>
      <c r="EA9" s="252"/>
      <c r="EB9" s="252"/>
      <c r="EC9" s="252"/>
      <c r="ED9" s="252"/>
      <c r="EE9" s="252"/>
      <c r="EF9" s="252"/>
      <c r="EG9" s="252"/>
      <c r="EH9" s="252"/>
      <c r="EI9" s="252"/>
      <c r="EJ9" s="252"/>
      <c r="EK9" s="252"/>
      <c r="EL9" s="252"/>
      <c r="EM9" s="252"/>
      <c r="EN9" s="252"/>
      <c r="EO9" s="252"/>
      <c r="EP9" s="252"/>
      <c r="EQ9" s="252"/>
      <c r="ER9" s="252"/>
      <c r="ES9" s="252"/>
      <c r="ET9" s="252"/>
      <c r="EU9" s="252"/>
      <c r="EV9" s="252"/>
      <c r="EW9" s="252"/>
      <c r="EX9" s="252"/>
      <c r="EY9" s="252"/>
      <c r="EZ9" s="252"/>
      <c r="FA9" s="252"/>
      <c r="FB9" s="252"/>
      <c r="FC9" s="252"/>
      <c r="FD9" s="252"/>
      <c r="FE9" s="252"/>
      <c r="FF9" s="252"/>
      <c r="FG9" s="252"/>
      <c r="FH9" s="252"/>
      <c r="FI9" s="252"/>
      <c r="FJ9" s="252"/>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row>
    <row r="10" spans="1:215" s="3" customFormat="1" x14ac:dyDescent="0.2"/>
    <row r="11" spans="1:215" s="3" customFormat="1" x14ac:dyDescent="0.2"/>
    <row r="12" spans="1:215" s="3" customFormat="1" x14ac:dyDescent="0.2"/>
    <row r="13" spans="1:215" s="3" customFormat="1" x14ac:dyDescent="0.2"/>
    <row r="14" spans="1:215" s="3" customFormat="1" x14ac:dyDescent="0.2"/>
    <row r="15" spans="1:215" s="3" customFormat="1" x14ac:dyDescent="0.2"/>
    <row r="16" spans="1:215" s="3" customFormat="1" x14ac:dyDescent="0.2"/>
    <row r="17" s="3" customFormat="1" x14ac:dyDescent="0.2"/>
    <row r="18" s="3" customFormat="1" x14ac:dyDescent="0.2"/>
    <row r="19" s="3" customFormat="1" x14ac:dyDescent="0.2"/>
    <row r="20" s="3" customFormat="1" x14ac:dyDescent="0.2"/>
    <row r="21" s="3" customFormat="1" x14ac:dyDescent="0.2"/>
    <row r="22" s="3" customFormat="1" x14ac:dyDescent="0.2"/>
    <row r="23" s="3" customFormat="1" x14ac:dyDescent="0.2"/>
    <row r="24" s="3" customFormat="1" x14ac:dyDescent="0.2"/>
    <row r="25" s="3" customFormat="1" x14ac:dyDescent="0.2"/>
    <row r="26" s="3" customFormat="1" x14ac:dyDescent="0.2"/>
    <row r="27" s="3" customFormat="1" x14ac:dyDescent="0.2"/>
    <row r="28" s="3" customFormat="1" x14ac:dyDescent="0.2"/>
    <row r="29" s="3" customFormat="1" x14ac:dyDescent="0.2"/>
    <row r="30" s="3" customFormat="1" x14ac:dyDescent="0.2"/>
    <row r="31" s="3" customFormat="1" x14ac:dyDescent="0.2"/>
    <row r="32" s="3" customFormat="1" x14ac:dyDescent="0.2"/>
    <row r="33" s="3" customFormat="1" x14ac:dyDescent="0.2"/>
    <row r="34" s="3" customFormat="1" x14ac:dyDescent="0.2"/>
    <row r="35" s="3" customFormat="1" x14ac:dyDescent="0.2"/>
    <row r="36" s="3" customFormat="1" x14ac:dyDescent="0.2"/>
    <row r="37" s="3" customFormat="1" x14ac:dyDescent="0.2"/>
    <row r="38" s="3" customFormat="1" x14ac:dyDescent="0.2"/>
    <row r="39" s="3" customFormat="1" x14ac:dyDescent="0.2"/>
    <row r="40" s="3" customFormat="1" x14ac:dyDescent="0.2"/>
    <row r="41" s="3" customFormat="1" x14ac:dyDescent="0.2"/>
    <row r="42" s="3" customFormat="1" x14ac:dyDescent="0.2"/>
    <row r="43" s="3" customFormat="1" x14ac:dyDescent="0.2"/>
    <row r="44" s="3" customFormat="1" x14ac:dyDescent="0.2"/>
    <row r="45" s="3" customFormat="1" x14ac:dyDescent="0.2"/>
    <row r="46" s="3" customFormat="1" x14ac:dyDescent="0.2"/>
    <row r="47" s="3" customFormat="1" x14ac:dyDescent="0.2"/>
    <row r="48" s="3" customFormat="1" x14ac:dyDescent="0.2"/>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sheetData>
  <sheetProtection algorithmName="SHA-512" hashValue="soLLNEkvqPJYKqIPtCSygKtDycpfrHQkDGv1X7abMzwmAmECOyh+AJEnL5Sq5sgrfQ0jj4nEEC/JV+Y1K6APgQ==" saltValue="k5BmALbErr0JR7z6pSmuNw==" spinCount="100000" sheet="1" objects="1" scenarios="1"/>
  <mergeCells count="1">
    <mergeCell ref="C4:C5"/>
  </mergeCells>
  <conditionalFormatting sqref="D7:DT7">
    <cfRule type="cellIs" dxfId="124" priority="28" operator="lessThan">
      <formula>0</formula>
    </cfRule>
  </conditionalFormatting>
  <conditionalFormatting sqref="C7">
    <cfRule type="cellIs" dxfId="123" priority="36" operator="lessThan">
      <formula>0</formula>
    </cfRule>
    <cfRule type="cellIs" dxfId="122" priority="37" operator="greaterThan">
      <formula>0</formula>
    </cfRule>
  </conditionalFormatting>
  <conditionalFormatting sqref="D7:DT7">
    <cfRule type="cellIs" dxfId="121" priority="33" operator="equal">
      <formula>0</formula>
    </cfRule>
    <cfRule type="cellIs" dxfId="120" priority="34" operator="lessThan">
      <formula>0</formula>
    </cfRule>
    <cfRule type="cellIs" dxfId="119" priority="35" operator="greaterThan">
      <formula>0</formula>
    </cfRule>
  </conditionalFormatting>
  <conditionalFormatting sqref="C7">
    <cfRule type="cellIs" dxfId="118" priority="32" operator="equal">
      <formula>0</formula>
    </cfRule>
  </conditionalFormatting>
  <conditionalFormatting sqref="D7:DT7">
    <cfRule type="cellIs" dxfId="117" priority="29" operator="equal">
      <formula>0</formula>
    </cfRule>
    <cfRule type="cellIs" dxfId="116" priority="30" operator="lessThan">
      <formula>0</formula>
    </cfRule>
    <cfRule type="cellIs" dxfId="115" priority="31" operator="greaterThan">
      <formula>0</formula>
    </cfRule>
  </conditionalFormatting>
  <conditionalFormatting sqref="D8:DT8">
    <cfRule type="cellIs" dxfId="114" priority="25" operator="equal">
      <formula>0</formula>
    </cfRule>
    <cfRule type="cellIs" dxfId="113" priority="26" operator="lessThan">
      <formula>0</formula>
    </cfRule>
    <cfRule type="cellIs" dxfId="112" priority="27" operator="greaterThan">
      <formula>0</formula>
    </cfRule>
  </conditionalFormatting>
  <conditionalFormatting sqref="D8:DT8">
    <cfRule type="cellIs" dxfId="111" priority="24" operator="lessThan">
      <formula>0</formula>
    </cfRule>
  </conditionalFormatting>
  <conditionalFormatting sqref="C8">
    <cfRule type="cellIs" dxfId="110" priority="22" operator="lessThan">
      <formula>0</formula>
    </cfRule>
    <cfRule type="cellIs" dxfId="109" priority="23" operator="greaterThan">
      <formula>0</formula>
    </cfRule>
  </conditionalFormatting>
  <conditionalFormatting sqref="C8">
    <cfRule type="cellIs" dxfId="108" priority="21" operator="equal">
      <formula>0</formula>
    </cfRule>
  </conditionalFormatting>
  <conditionalFormatting sqref="E6:DT6">
    <cfRule type="cellIs" dxfId="107" priority="18" operator="equal">
      <formula>0</formula>
    </cfRule>
    <cfRule type="cellIs" dxfId="106" priority="19" operator="lessThan">
      <formula>0</formula>
    </cfRule>
    <cfRule type="cellIs" dxfId="105" priority="20" operator="greaterThan">
      <formula>0</formula>
    </cfRule>
  </conditionalFormatting>
  <conditionalFormatting sqref="E6:DT6">
    <cfRule type="cellIs" dxfId="104" priority="15" operator="lessThan">
      <formula>0</formula>
    </cfRule>
    <cfRule type="cellIs" dxfId="103" priority="16" operator="lessThan">
      <formula>0</formula>
    </cfRule>
    <cfRule type="cellIs" dxfId="102" priority="17" operator="greaterThan">
      <formula>0</formula>
    </cfRule>
  </conditionalFormatting>
  <conditionalFormatting sqref="D6">
    <cfRule type="cellIs" dxfId="101" priority="12" operator="equal">
      <formula>0</formula>
    </cfRule>
    <cfRule type="cellIs" dxfId="100" priority="13" operator="lessThan">
      <formula>0</formula>
    </cfRule>
    <cfRule type="cellIs" dxfId="99" priority="14" operator="greaterThan">
      <formula>0</formula>
    </cfRule>
  </conditionalFormatting>
  <conditionalFormatting sqref="D6">
    <cfRule type="cellIs" dxfId="98" priority="11" operator="lessThan">
      <formula>0</formula>
    </cfRule>
  </conditionalFormatting>
  <conditionalFormatting sqref="C6">
    <cfRule type="cellIs" dxfId="97" priority="9" operator="lessThan">
      <formula>0</formula>
    </cfRule>
    <cfRule type="cellIs" dxfId="96" priority="10" operator="greaterThan">
      <formula>0</formula>
    </cfRule>
  </conditionalFormatting>
  <conditionalFormatting sqref="C6">
    <cfRule type="cellIs" dxfId="95" priority="8" operator="equal">
      <formula>0</formula>
    </cfRule>
  </conditionalFormatting>
  <conditionalFormatting sqref="D9:DT9">
    <cfRule type="cellIs" dxfId="94" priority="5" operator="equal">
      <formula>0</formula>
    </cfRule>
    <cfRule type="cellIs" dxfId="93" priority="6" operator="lessThan">
      <formula>0</formula>
    </cfRule>
    <cfRule type="cellIs" dxfId="92" priority="7" operator="greaterThan">
      <formula>0</formula>
    </cfRule>
  </conditionalFormatting>
  <conditionalFormatting sqref="D9:DT9">
    <cfRule type="cellIs" dxfId="91" priority="4" operator="lessThan">
      <formula>0</formula>
    </cfRule>
  </conditionalFormatting>
  <conditionalFormatting sqref="C9">
    <cfRule type="cellIs" dxfId="90" priority="2" operator="lessThan">
      <formula>0</formula>
    </cfRule>
    <cfRule type="cellIs" dxfId="89" priority="3" operator="greaterThan">
      <formula>0</formula>
    </cfRule>
  </conditionalFormatting>
  <conditionalFormatting sqref="C9">
    <cfRule type="cellIs" dxfId="88"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4098-68E5-3F45-90E8-02EBADF8512F}">
  <dimension ref="A1:OA72"/>
  <sheetViews>
    <sheetView zoomScale="60" zoomScaleNormal="60" workbookViewId="0">
      <selection activeCell="L39" sqref="L39"/>
    </sheetView>
  </sheetViews>
  <sheetFormatPr baseColWidth="10" defaultColWidth="11" defaultRowHeight="16" outlineLevelRow="1" x14ac:dyDescent="0.2"/>
  <cols>
    <col min="1" max="1" width="11" style="3"/>
    <col min="2" max="2" width="36.1640625" customWidth="1"/>
    <col min="4" max="4" width="20.33203125" customWidth="1"/>
    <col min="5" max="5" width="11.6640625" bestFit="1" customWidth="1"/>
    <col min="125" max="391" width="11" style="3"/>
  </cols>
  <sheetData>
    <row r="1" spans="1:124" s="3" customFormat="1" x14ac:dyDescent="0.2"/>
    <row r="2" spans="1:124" x14ac:dyDescent="0.2">
      <c r="B2" s="138" t="s">
        <v>56</v>
      </c>
      <c r="C2" s="139"/>
      <c r="D2" s="64" t="s">
        <v>54</v>
      </c>
      <c r="E2" s="65">
        <f>DATE(YEAR('Inputs and Model Assumptions'!$D$4),MONTH(1),DAY(1))</f>
        <v>44197</v>
      </c>
      <c r="F2" s="65">
        <f t="shared" ref="F2:BQ2" si="0">DATE(YEAR(E2),MONTH(E2)+1,DAY(1))</f>
        <v>44228</v>
      </c>
      <c r="G2" s="65">
        <f t="shared" si="0"/>
        <v>44256</v>
      </c>
      <c r="H2" s="65">
        <f t="shared" si="0"/>
        <v>44287</v>
      </c>
      <c r="I2" s="65">
        <f t="shared" si="0"/>
        <v>44317</v>
      </c>
      <c r="J2" s="65">
        <f t="shared" si="0"/>
        <v>44348</v>
      </c>
      <c r="K2" s="65">
        <f t="shared" si="0"/>
        <v>44378</v>
      </c>
      <c r="L2" s="65">
        <f t="shared" si="0"/>
        <v>44409</v>
      </c>
      <c r="M2" s="65">
        <f t="shared" si="0"/>
        <v>44440</v>
      </c>
      <c r="N2" s="65">
        <f t="shared" si="0"/>
        <v>44470</v>
      </c>
      <c r="O2" s="65">
        <f t="shared" si="0"/>
        <v>44501</v>
      </c>
      <c r="P2" s="65">
        <f t="shared" si="0"/>
        <v>44531</v>
      </c>
      <c r="Q2" s="65">
        <f t="shared" si="0"/>
        <v>44562</v>
      </c>
      <c r="R2" s="65">
        <f t="shared" si="0"/>
        <v>44593</v>
      </c>
      <c r="S2" s="65">
        <f t="shared" si="0"/>
        <v>44621</v>
      </c>
      <c r="T2" s="65">
        <f t="shared" si="0"/>
        <v>44652</v>
      </c>
      <c r="U2" s="65">
        <f t="shared" si="0"/>
        <v>44682</v>
      </c>
      <c r="V2" s="65">
        <f t="shared" si="0"/>
        <v>44713</v>
      </c>
      <c r="W2" s="65">
        <f t="shared" si="0"/>
        <v>44743</v>
      </c>
      <c r="X2" s="65">
        <f t="shared" si="0"/>
        <v>44774</v>
      </c>
      <c r="Y2" s="65">
        <f t="shared" si="0"/>
        <v>44805</v>
      </c>
      <c r="Z2" s="65">
        <f t="shared" si="0"/>
        <v>44835</v>
      </c>
      <c r="AA2" s="65">
        <f t="shared" si="0"/>
        <v>44866</v>
      </c>
      <c r="AB2" s="65">
        <f t="shared" si="0"/>
        <v>44896</v>
      </c>
      <c r="AC2" s="65">
        <f t="shared" si="0"/>
        <v>44927</v>
      </c>
      <c r="AD2" s="65">
        <f t="shared" si="0"/>
        <v>44958</v>
      </c>
      <c r="AE2" s="65">
        <f t="shared" si="0"/>
        <v>44986</v>
      </c>
      <c r="AF2" s="65">
        <f t="shared" si="0"/>
        <v>45017</v>
      </c>
      <c r="AG2" s="65">
        <f t="shared" si="0"/>
        <v>45047</v>
      </c>
      <c r="AH2" s="65">
        <f t="shared" si="0"/>
        <v>45078</v>
      </c>
      <c r="AI2" s="65">
        <f t="shared" si="0"/>
        <v>45108</v>
      </c>
      <c r="AJ2" s="65">
        <f t="shared" si="0"/>
        <v>45139</v>
      </c>
      <c r="AK2" s="65">
        <f t="shared" si="0"/>
        <v>45170</v>
      </c>
      <c r="AL2" s="65">
        <f t="shared" si="0"/>
        <v>45200</v>
      </c>
      <c r="AM2" s="65">
        <f t="shared" si="0"/>
        <v>45231</v>
      </c>
      <c r="AN2" s="65">
        <f t="shared" si="0"/>
        <v>45261</v>
      </c>
      <c r="AO2" s="65">
        <f t="shared" si="0"/>
        <v>45292</v>
      </c>
      <c r="AP2" s="65">
        <f t="shared" si="0"/>
        <v>45323</v>
      </c>
      <c r="AQ2" s="65">
        <f t="shared" si="0"/>
        <v>45352</v>
      </c>
      <c r="AR2" s="65">
        <f t="shared" si="0"/>
        <v>45383</v>
      </c>
      <c r="AS2" s="65">
        <f t="shared" si="0"/>
        <v>45413</v>
      </c>
      <c r="AT2" s="65">
        <f t="shared" si="0"/>
        <v>45444</v>
      </c>
      <c r="AU2" s="65">
        <f t="shared" si="0"/>
        <v>45474</v>
      </c>
      <c r="AV2" s="65">
        <f t="shared" si="0"/>
        <v>45505</v>
      </c>
      <c r="AW2" s="65">
        <f t="shared" si="0"/>
        <v>45536</v>
      </c>
      <c r="AX2" s="65">
        <f t="shared" si="0"/>
        <v>45566</v>
      </c>
      <c r="AY2" s="65">
        <f t="shared" si="0"/>
        <v>45597</v>
      </c>
      <c r="AZ2" s="65">
        <f t="shared" si="0"/>
        <v>45627</v>
      </c>
      <c r="BA2" s="65">
        <f t="shared" si="0"/>
        <v>45658</v>
      </c>
      <c r="BB2" s="65">
        <f t="shared" si="0"/>
        <v>45689</v>
      </c>
      <c r="BC2" s="65">
        <f t="shared" si="0"/>
        <v>45717</v>
      </c>
      <c r="BD2" s="65">
        <f t="shared" si="0"/>
        <v>45748</v>
      </c>
      <c r="BE2" s="65">
        <f t="shared" si="0"/>
        <v>45778</v>
      </c>
      <c r="BF2" s="65">
        <f t="shared" si="0"/>
        <v>45809</v>
      </c>
      <c r="BG2" s="65">
        <f t="shared" si="0"/>
        <v>45839</v>
      </c>
      <c r="BH2" s="65">
        <f t="shared" si="0"/>
        <v>45870</v>
      </c>
      <c r="BI2" s="65">
        <f t="shared" si="0"/>
        <v>45901</v>
      </c>
      <c r="BJ2" s="65">
        <f t="shared" si="0"/>
        <v>45931</v>
      </c>
      <c r="BK2" s="65">
        <f t="shared" si="0"/>
        <v>45962</v>
      </c>
      <c r="BL2" s="65">
        <f t="shared" si="0"/>
        <v>45992</v>
      </c>
      <c r="BM2" s="65">
        <f t="shared" si="0"/>
        <v>46023</v>
      </c>
      <c r="BN2" s="65">
        <f t="shared" si="0"/>
        <v>46054</v>
      </c>
      <c r="BO2" s="65">
        <f t="shared" si="0"/>
        <v>46082</v>
      </c>
      <c r="BP2" s="65">
        <f t="shared" si="0"/>
        <v>46113</v>
      </c>
      <c r="BQ2" s="65">
        <f t="shared" si="0"/>
        <v>46143</v>
      </c>
      <c r="BR2" s="65">
        <f t="shared" ref="BR2:DT2" si="1">DATE(YEAR(BQ2),MONTH(BQ2)+1,DAY(1))</f>
        <v>46174</v>
      </c>
      <c r="BS2" s="65">
        <f t="shared" si="1"/>
        <v>46204</v>
      </c>
      <c r="BT2" s="65">
        <f t="shared" si="1"/>
        <v>46235</v>
      </c>
      <c r="BU2" s="65">
        <f t="shared" si="1"/>
        <v>46266</v>
      </c>
      <c r="BV2" s="65">
        <f t="shared" si="1"/>
        <v>46296</v>
      </c>
      <c r="BW2" s="65">
        <f t="shared" si="1"/>
        <v>46327</v>
      </c>
      <c r="BX2" s="65">
        <f t="shared" si="1"/>
        <v>46357</v>
      </c>
      <c r="BY2" s="65">
        <f t="shared" si="1"/>
        <v>46388</v>
      </c>
      <c r="BZ2" s="65">
        <f t="shared" si="1"/>
        <v>46419</v>
      </c>
      <c r="CA2" s="65">
        <f t="shared" si="1"/>
        <v>46447</v>
      </c>
      <c r="CB2" s="65">
        <f t="shared" si="1"/>
        <v>46478</v>
      </c>
      <c r="CC2" s="65">
        <f t="shared" si="1"/>
        <v>46508</v>
      </c>
      <c r="CD2" s="65">
        <f t="shared" si="1"/>
        <v>46539</v>
      </c>
      <c r="CE2" s="65">
        <f t="shared" si="1"/>
        <v>46569</v>
      </c>
      <c r="CF2" s="65">
        <f t="shared" si="1"/>
        <v>46600</v>
      </c>
      <c r="CG2" s="65">
        <f t="shared" si="1"/>
        <v>46631</v>
      </c>
      <c r="CH2" s="65">
        <f t="shared" si="1"/>
        <v>46661</v>
      </c>
      <c r="CI2" s="65">
        <f t="shared" si="1"/>
        <v>46692</v>
      </c>
      <c r="CJ2" s="65">
        <f t="shared" si="1"/>
        <v>46722</v>
      </c>
      <c r="CK2" s="65">
        <f t="shared" si="1"/>
        <v>46753</v>
      </c>
      <c r="CL2" s="65">
        <f t="shared" si="1"/>
        <v>46784</v>
      </c>
      <c r="CM2" s="65">
        <f t="shared" si="1"/>
        <v>46813</v>
      </c>
      <c r="CN2" s="65">
        <f t="shared" si="1"/>
        <v>46844</v>
      </c>
      <c r="CO2" s="65">
        <f t="shared" si="1"/>
        <v>46874</v>
      </c>
      <c r="CP2" s="65">
        <f t="shared" si="1"/>
        <v>46905</v>
      </c>
      <c r="CQ2" s="65">
        <f t="shared" si="1"/>
        <v>46935</v>
      </c>
      <c r="CR2" s="65">
        <f t="shared" si="1"/>
        <v>46966</v>
      </c>
      <c r="CS2" s="65">
        <f t="shared" si="1"/>
        <v>46997</v>
      </c>
      <c r="CT2" s="65">
        <f t="shared" si="1"/>
        <v>47027</v>
      </c>
      <c r="CU2" s="65">
        <f t="shared" si="1"/>
        <v>47058</v>
      </c>
      <c r="CV2" s="65">
        <f t="shared" si="1"/>
        <v>47088</v>
      </c>
      <c r="CW2" s="65">
        <f t="shared" si="1"/>
        <v>47119</v>
      </c>
      <c r="CX2" s="65">
        <f t="shared" si="1"/>
        <v>47150</v>
      </c>
      <c r="CY2" s="65">
        <f t="shared" si="1"/>
        <v>47178</v>
      </c>
      <c r="CZ2" s="65">
        <f t="shared" si="1"/>
        <v>47209</v>
      </c>
      <c r="DA2" s="65">
        <f t="shared" si="1"/>
        <v>47239</v>
      </c>
      <c r="DB2" s="65">
        <f t="shared" si="1"/>
        <v>47270</v>
      </c>
      <c r="DC2" s="65">
        <f t="shared" si="1"/>
        <v>47300</v>
      </c>
      <c r="DD2" s="65">
        <f t="shared" si="1"/>
        <v>47331</v>
      </c>
      <c r="DE2" s="65">
        <f t="shared" si="1"/>
        <v>47362</v>
      </c>
      <c r="DF2" s="65">
        <f t="shared" si="1"/>
        <v>47392</v>
      </c>
      <c r="DG2" s="65">
        <f t="shared" si="1"/>
        <v>47423</v>
      </c>
      <c r="DH2" s="65">
        <f t="shared" si="1"/>
        <v>47453</v>
      </c>
      <c r="DI2" s="65">
        <f t="shared" si="1"/>
        <v>47484</v>
      </c>
      <c r="DJ2" s="65">
        <f t="shared" si="1"/>
        <v>47515</v>
      </c>
      <c r="DK2" s="65">
        <f t="shared" si="1"/>
        <v>47543</v>
      </c>
      <c r="DL2" s="65">
        <f t="shared" si="1"/>
        <v>47574</v>
      </c>
      <c r="DM2" s="65">
        <f t="shared" si="1"/>
        <v>47604</v>
      </c>
      <c r="DN2" s="65">
        <f t="shared" si="1"/>
        <v>47635</v>
      </c>
      <c r="DO2" s="65">
        <f t="shared" si="1"/>
        <v>47665</v>
      </c>
      <c r="DP2" s="65">
        <f t="shared" si="1"/>
        <v>47696</v>
      </c>
      <c r="DQ2" s="65">
        <f t="shared" si="1"/>
        <v>47727</v>
      </c>
      <c r="DR2" s="65">
        <f t="shared" si="1"/>
        <v>47757</v>
      </c>
      <c r="DS2" s="65">
        <f t="shared" si="1"/>
        <v>47788</v>
      </c>
      <c r="DT2" s="65">
        <f t="shared" si="1"/>
        <v>47818</v>
      </c>
    </row>
    <row r="3" spans="1:124" x14ac:dyDescent="0.2">
      <c r="B3" s="138" t="s">
        <v>57</v>
      </c>
      <c r="C3" s="6"/>
      <c r="D3" s="6"/>
      <c r="E3" s="65">
        <f t="shared" ref="E3:BP3" si="2">DATE(YEAR(E2),MONTH(E2)+1,DAY(1)-1)</f>
        <v>44227</v>
      </c>
      <c r="F3" s="65">
        <f t="shared" si="2"/>
        <v>44255</v>
      </c>
      <c r="G3" s="65">
        <f t="shared" si="2"/>
        <v>44286</v>
      </c>
      <c r="H3" s="65">
        <f t="shared" si="2"/>
        <v>44316</v>
      </c>
      <c r="I3" s="65">
        <f t="shared" si="2"/>
        <v>44347</v>
      </c>
      <c r="J3" s="65">
        <f t="shared" si="2"/>
        <v>44377</v>
      </c>
      <c r="K3" s="65">
        <f t="shared" si="2"/>
        <v>44408</v>
      </c>
      <c r="L3" s="65">
        <f t="shared" si="2"/>
        <v>44439</v>
      </c>
      <c r="M3" s="65">
        <f t="shared" si="2"/>
        <v>44469</v>
      </c>
      <c r="N3" s="65">
        <f t="shared" si="2"/>
        <v>44500</v>
      </c>
      <c r="O3" s="65">
        <f t="shared" si="2"/>
        <v>44530</v>
      </c>
      <c r="P3" s="65">
        <f t="shared" si="2"/>
        <v>44561</v>
      </c>
      <c r="Q3" s="65">
        <f t="shared" si="2"/>
        <v>44592</v>
      </c>
      <c r="R3" s="65">
        <f t="shared" si="2"/>
        <v>44620</v>
      </c>
      <c r="S3" s="65">
        <f t="shared" si="2"/>
        <v>44651</v>
      </c>
      <c r="T3" s="65">
        <f t="shared" si="2"/>
        <v>44681</v>
      </c>
      <c r="U3" s="65">
        <f t="shared" si="2"/>
        <v>44712</v>
      </c>
      <c r="V3" s="65">
        <f t="shared" si="2"/>
        <v>44742</v>
      </c>
      <c r="W3" s="65">
        <f t="shared" si="2"/>
        <v>44773</v>
      </c>
      <c r="X3" s="65">
        <f t="shared" si="2"/>
        <v>44804</v>
      </c>
      <c r="Y3" s="65">
        <f t="shared" si="2"/>
        <v>44834</v>
      </c>
      <c r="Z3" s="65">
        <f t="shared" si="2"/>
        <v>44865</v>
      </c>
      <c r="AA3" s="65">
        <f t="shared" si="2"/>
        <v>44895</v>
      </c>
      <c r="AB3" s="65">
        <f t="shared" si="2"/>
        <v>44926</v>
      </c>
      <c r="AC3" s="65">
        <f t="shared" si="2"/>
        <v>44957</v>
      </c>
      <c r="AD3" s="65">
        <f t="shared" si="2"/>
        <v>44985</v>
      </c>
      <c r="AE3" s="65">
        <f t="shared" si="2"/>
        <v>45016</v>
      </c>
      <c r="AF3" s="65">
        <f t="shared" si="2"/>
        <v>45046</v>
      </c>
      <c r="AG3" s="65">
        <f t="shared" si="2"/>
        <v>45077</v>
      </c>
      <c r="AH3" s="65">
        <f t="shared" si="2"/>
        <v>45107</v>
      </c>
      <c r="AI3" s="65">
        <f t="shared" si="2"/>
        <v>45138</v>
      </c>
      <c r="AJ3" s="65">
        <f t="shared" si="2"/>
        <v>45169</v>
      </c>
      <c r="AK3" s="65">
        <f t="shared" si="2"/>
        <v>45199</v>
      </c>
      <c r="AL3" s="65">
        <f t="shared" si="2"/>
        <v>45230</v>
      </c>
      <c r="AM3" s="65">
        <f t="shared" si="2"/>
        <v>45260</v>
      </c>
      <c r="AN3" s="65">
        <f t="shared" si="2"/>
        <v>45291</v>
      </c>
      <c r="AO3" s="65">
        <f t="shared" si="2"/>
        <v>45322</v>
      </c>
      <c r="AP3" s="65">
        <f t="shared" si="2"/>
        <v>45351</v>
      </c>
      <c r="AQ3" s="65">
        <f t="shared" si="2"/>
        <v>45382</v>
      </c>
      <c r="AR3" s="65">
        <f t="shared" si="2"/>
        <v>45412</v>
      </c>
      <c r="AS3" s="65">
        <f t="shared" si="2"/>
        <v>45443</v>
      </c>
      <c r="AT3" s="65">
        <f t="shared" si="2"/>
        <v>45473</v>
      </c>
      <c r="AU3" s="65">
        <f t="shared" si="2"/>
        <v>45504</v>
      </c>
      <c r="AV3" s="65">
        <f t="shared" si="2"/>
        <v>45535</v>
      </c>
      <c r="AW3" s="65">
        <f t="shared" si="2"/>
        <v>45565</v>
      </c>
      <c r="AX3" s="65">
        <f t="shared" si="2"/>
        <v>45596</v>
      </c>
      <c r="AY3" s="65">
        <f t="shared" si="2"/>
        <v>45626</v>
      </c>
      <c r="AZ3" s="65">
        <f t="shared" si="2"/>
        <v>45657</v>
      </c>
      <c r="BA3" s="65">
        <f t="shared" si="2"/>
        <v>45688</v>
      </c>
      <c r="BB3" s="65">
        <f t="shared" si="2"/>
        <v>45716</v>
      </c>
      <c r="BC3" s="65">
        <f t="shared" si="2"/>
        <v>45747</v>
      </c>
      <c r="BD3" s="65">
        <f t="shared" si="2"/>
        <v>45777</v>
      </c>
      <c r="BE3" s="65">
        <f t="shared" si="2"/>
        <v>45808</v>
      </c>
      <c r="BF3" s="65">
        <f t="shared" si="2"/>
        <v>45838</v>
      </c>
      <c r="BG3" s="65">
        <f t="shared" si="2"/>
        <v>45869</v>
      </c>
      <c r="BH3" s="65">
        <f t="shared" si="2"/>
        <v>45900</v>
      </c>
      <c r="BI3" s="65">
        <f t="shared" si="2"/>
        <v>45930</v>
      </c>
      <c r="BJ3" s="65">
        <f t="shared" si="2"/>
        <v>45961</v>
      </c>
      <c r="BK3" s="65">
        <f t="shared" si="2"/>
        <v>45991</v>
      </c>
      <c r="BL3" s="65">
        <f t="shared" si="2"/>
        <v>46022</v>
      </c>
      <c r="BM3" s="65">
        <f t="shared" si="2"/>
        <v>46053</v>
      </c>
      <c r="BN3" s="65">
        <f t="shared" si="2"/>
        <v>46081</v>
      </c>
      <c r="BO3" s="65">
        <f t="shared" si="2"/>
        <v>46112</v>
      </c>
      <c r="BP3" s="65">
        <f t="shared" si="2"/>
        <v>46142</v>
      </c>
      <c r="BQ3" s="65">
        <f t="shared" ref="BQ3:DT3" si="3">DATE(YEAR(BQ2),MONTH(BQ2)+1,DAY(1)-1)</f>
        <v>46173</v>
      </c>
      <c r="BR3" s="65">
        <f t="shared" si="3"/>
        <v>46203</v>
      </c>
      <c r="BS3" s="65">
        <f t="shared" si="3"/>
        <v>46234</v>
      </c>
      <c r="BT3" s="65">
        <f t="shared" si="3"/>
        <v>46265</v>
      </c>
      <c r="BU3" s="65">
        <f t="shared" si="3"/>
        <v>46295</v>
      </c>
      <c r="BV3" s="65">
        <f t="shared" si="3"/>
        <v>46326</v>
      </c>
      <c r="BW3" s="65">
        <f t="shared" si="3"/>
        <v>46356</v>
      </c>
      <c r="BX3" s="65">
        <f t="shared" si="3"/>
        <v>46387</v>
      </c>
      <c r="BY3" s="65">
        <f t="shared" si="3"/>
        <v>46418</v>
      </c>
      <c r="BZ3" s="65">
        <f t="shared" si="3"/>
        <v>46446</v>
      </c>
      <c r="CA3" s="65">
        <f t="shared" si="3"/>
        <v>46477</v>
      </c>
      <c r="CB3" s="65">
        <f t="shared" si="3"/>
        <v>46507</v>
      </c>
      <c r="CC3" s="65">
        <f t="shared" si="3"/>
        <v>46538</v>
      </c>
      <c r="CD3" s="65">
        <f t="shared" si="3"/>
        <v>46568</v>
      </c>
      <c r="CE3" s="65">
        <f t="shared" si="3"/>
        <v>46599</v>
      </c>
      <c r="CF3" s="65">
        <f t="shared" si="3"/>
        <v>46630</v>
      </c>
      <c r="CG3" s="65">
        <f t="shared" si="3"/>
        <v>46660</v>
      </c>
      <c r="CH3" s="65">
        <f t="shared" si="3"/>
        <v>46691</v>
      </c>
      <c r="CI3" s="65">
        <f t="shared" si="3"/>
        <v>46721</v>
      </c>
      <c r="CJ3" s="65">
        <f t="shared" si="3"/>
        <v>46752</v>
      </c>
      <c r="CK3" s="65">
        <f t="shared" si="3"/>
        <v>46783</v>
      </c>
      <c r="CL3" s="65">
        <f t="shared" si="3"/>
        <v>46812</v>
      </c>
      <c r="CM3" s="65">
        <f t="shared" si="3"/>
        <v>46843</v>
      </c>
      <c r="CN3" s="65">
        <f t="shared" si="3"/>
        <v>46873</v>
      </c>
      <c r="CO3" s="65">
        <f t="shared" si="3"/>
        <v>46904</v>
      </c>
      <c r="CP3" s="65">
        <f t="shared" si="3"/>
        <v>46934</v>
      </c>
      <c r="CQ3" s="65">
        <f t="shared" si="3"/>
        <v>46965</v>
      </c>
      <c r="CR3" s="65">
        <f t="shared" si="3"/>
        <v>46996</v>
      </c>
      <c r="CS3" s="65">
        <f t="shared" si="3"/>
        <v>47026</v>
      </c>
      <c r="CT3" s="65">
        <f t="shared" si="3"/>
        <v>47057</v>
      </c>
      <c r="CU3" s="65">
        <f t="shared" si="3"/>
        <v>47087</v>
      </c>
      <c r="CV3" s="65">
        <f t="shared" si="3"/>
        <v>47118</v>
      </c>
      <c r="CW3" s="65">
        <f t="shared" si="3"/>
        <v>47149</v>
      </c>
      <c r="CX3" s="65">
        <f t="shared" si="3"/>
        <v>47177</v>
      </c>
      <c r="CY3" s="65">
        <f t="shared" si="3"/>
        <v>47208</v>
      </c>
      <c r="CZ3" s="65">
        <f t="shared" si="3"/>
        <v>47238</v>
      </c>
      <c r="DA3" s="65">
        <f t="shared" si="3"/>
        <v>47269</v>
      </c>
      <c r="DB3" s="65">
        <f t="shared" si="3"/>
        <v>47299</v>
      </c>
      <c r="DC3" s="65">
        <f t="shared" si="3"/>
        <v>47330</v>
      </c>
      <c r="DD3" s="65">
        <f t="shared" si="3"/>
        <v>47361</v>
      </c>
      <c r="DE3" s="65">
        <f t="shared" si="3"/>
        <v>47391</v>
      </c>
      <c r="DF3" s="65">
        <f t="shared" si="3"/>
        <v>47422</v>
      </c>
      <c r="DG3" s="65">
        <f t="shared" si="3"/>
        <v>47452</v>
      </c>
      <c r="DH3" s="65">
        <f t="shared" si="3"/>
        <v>47483</v>
      </c>
      <c r="DI3" s="65">
        <f t="shared" si="3"/>
        <v>47514</v>
      </c>
      <c r="DJ3" s="65">
        <f t="shared" si="3"/>
        <v>47542</v>
      </c>
      <c r="DK3" s="65">
        <f t="shared" si="3"/>
        <v>47573</v>
      </c>
      <c r="DL3" s="65">
        <f t="shared" si="3"/>
        <v>47603</v>
      </c>
      <c r="DM3" s="65">
        <f t="shared" si="3"/>
        <v>47634</v>
      </c>
      <c r="DN3" s="65">
        <f t="shared" si="3"/>
        <v>47664</v>
      </c>
      <c r="DO3" s="65">
        <f t="shared" si="3"/>
        <v>47695</v>
      </c>
      <c r="DP3" s="65">
        <f t="shared" si="3"/>
        <v>47726</v>
      </c>
      <c r="DQ3" s="65">
        <f t="shared" si="3"/>
        <v>47756</v>
      </c>
      <c r="DR3" s="65">
        <f t="shared" si="3"/>
        <v>47787</v>
      </c>
      <c r="DS3" s="65">
        <f t="shared" si="3"/>
        <v>47817</v>
      </c>
      <c r="DT3" s="65">
        <f t="shared" si="3"/>
        <v>47848</v>
      </c>
    </row>
    <row r="4" spans="1:124" ht="17" thickBot="1" x14ac:dyDescent="0.25">
      <c r="B4" s="138" t="s">
        <v>58</v>
      </c>
      <c r="C4" s="139"/>
      <c r="D4" s="64"/>
      <c r="E4" s="66">
        <f t="shared" ref="E4:BP4" si="4">YEAR(E3)</f>
        <v>2021</v>
      </c>
      <c r="F4" s="66">
        <f t="shared" si="4"/>
        <v>2021</v>
      </c>
      <c r="G4" s="66">
        <f t="shared" si="4"/>
        <v>2021</v>
      </c>
      <c r="H4" s="66">
        <f t="shared" si="4"/>
        <v>2021</v>
      </c>
      <c r="I4" s="66">
        <f t="shared" si="4"/>
        <v>2021</v>
      </c>
      <c r="J4" s="66">
        <f t="shared" si="4"/>
        <v>2021</v>
      </c>
      <c r="K4" s="66">
        <f t="shared" si="4"/>
        <v>2021</v>
      </c>
      <c r="L4" s="66">
        <f t="shared" si="4"/>
        <v>2021</v>
      </c>
      <c r="M4" s="66">
        <f t="shared" si="4"/>
        <v>2021</v>
      </c>
      <c r="N4" s="66">
        <f t="shared" si="4"/>
        <v>2021</v>
      </c>
      <c r="O4" s="66">
        <f t="shared" si="4"/>
        <v>2021</v>
      </c>
      <c r="P4" s="66">
        <f t="shared" si="4"/>
        <v>2021</v>
      </c>
      <c r="Q4" s="66">
        <f t="shared" si="4"/>
        <v>2022</v>
      </c>
      <c r="R4" s="66">
        <f t="shared" si="4"/>
        <v>2022</v>
      </c>
      <c r="S4" s="66">
        <f t="shared" si="4"/>
        <v>2022</v>
      </c>
      <c r="T4" s="66">
        <f t="shared" si="4"/>
        <v>2022</v>
      </c>
      <c r="U4" s="66">
        <f t="shared" si="4"/>
        <v>2022</v>
      </c>
      <c r="V4" s="66">
        <f t="shared" si="4"/>
        <v>2022</v>
      </c>
      <c r="W4" s="66">
        <f t="shared" si="4"/>
        <v>2022</v>
      </c>
      <c r="X4" s="66">
        <f t="shared" si="4"/>
        <v>2022</v>
      </c>
      <c r="Y4" s="66">
        <f t="shared" si="4"/>
        <v>2022</v>
      </c>
      <c r="Z4" s="66">
        <f t="shared" si="4"/>
        <v>2022</v>
      </c>
      <c r="AA4" s="66">
        <f t="shared" si="4"/>
        <v>2022</v>
      </c>
      <c r="AB4" s="66">
        <f t="shared" si="4"/>
        <v>2022</v>
      </c>
      <c r="AC4" s="66">
        <f t="shared" si="4"/>
        <v>2023</v>
      </c>
      <c r="AD4" s="66">
        <f t="shared" si="4"/>
        <v>2023</v>
      </c>
      <c r="AE4" s="66">
        <f t="shared" si="4"/>
        <v>2023</v>
      </c>
      <c r="AF4" s="66">
        <f t="shared" si="4"/>
        <v>2023</v>
      </c>
      <c r="AG4" s="66">
        <f t="shared" si="4"/>
        <v>2023</v>
      </c>
      <c r="AH4" s="66">
        <f t="shared" si="4"/>
        <v>2023</v>
      </c>
      <c r="AI4" s="66">
        <f t="shared" si="4"/>
        <v>2023</v>
      </c>
      <c r="AJ4" s="66">
        <f t="shared" si="4"/>
        <v>2023</v>
      </c>
      <c r="AK4" s="66">
        <f t="shared" si="4"/>
        <v>2023</v>
      </c>
      <c r="AL4" s="66">
        <f t="shared" si="4"/>
        <v>2023</v>
      </c>
      <c r="AM4" s="66">
        <f t="shared" si="4"/>
        <v>2023</v>
      </c>
      <c r="AN4" s="66">
        <f t="shared" si="4"/>
        <v>2023</v>
      </c>
      <c r="AO4" s="66">
        <f t="shared" si="4"/>
        <v>2024</v>
      </c>
      <c r="AP4" s="66">
        <f t="shared" si="4"/>
        <v>2024</v>
      </c>
      <c r="AQ4" s="66">
        <f t="shared" si="4"/>
        <v>2024</v>
      </c>
      <c r="AR4" s="66">
        <f t="shared" si="4"/>
        <v>2024</v>
      </c>
      <c r="AS4" s="66">
        <f t="shared" si="4"/>
        <v>2024</v>
      </c>
      <c r="AT4" s="66">
        <f t="shared" si="4"/>
        <v>2024</v>
      </c>
      <c r="AU4" s="66">
        <f t="shared" si="4"/>
        <v>2024</v>
      </c>
      <c r="AV4" s="66">
        <f t="shared" si="4"/>
        <v>2024</v>
      </c>
      <c r="AW4" s="66">
        <f t="shared" si="4"/>
        <v>2024</v>
      </c>
      <c r="AX4" s="66">
        <f t="shared" si="4"/>
        <v>2024</v>
      </c>
      <c r="AY4" s="66">
        <f t="shared" si="4"/>
        <v>2024</v>
      </c>
      <c r="AZ4" s="66">
        <f t="shared" si="4"/>
        <v>2024</v>
      </c>
      <c r="BA4" s="66">
        <f t="shared" si="4"/>
        <v>2025</v>
      </c>
      <c r="BB4" s="66">
        <f t="shared" si="4"/>
        <v>2025</v>
      </c>
      <c r="BC4" s="66">
        <f t="shared" si="4"/>
        <v>2025</v>
      </c>
      <c r="BD4" s="66">
        <f t="shared" si="4"/>
        <v>2025</v>
      </c>
      <c r="BE4" s="66">
        <f t="shared" si="4"/>
        <v>2025</v>
      </c>
      <c r="BF4" s="66">
        <f t="shared" si="4"/>
        <v>2025</v>
      </c>
      <c r="BG4" s="66">
        <f t="shared" si="4"/>
        <v>2025</v>
      </c>
      <c r="BH4" s="66">
        <f t="shared" si="4"/>
        <v>2025</v>
      </c>
      <c r="BI4" s="66">
        <f t="shared" si="4"/>
        <v>2025</v>
      </c>
      <c r="BJ4" s="66">
        <f t="shared" si="4"/>
        <v>2025</v>
      </c>
      <c r="BK4" s="66">
        <f t="shared" si="4"/>
        <v>2025</v>
      </c>
      <c r="BL4" s="66">
        <f t="shared" si="4"/>
        <v>2025</v>
      </c>
      <c r="BM4" s="66">
        <f t="shared" si="4"/>
        <v>2026</v>
      </c>
      <c r="BN4" s="66">
        <f t="shared" si="4"/>
        <v>2026</v>
      </c>
      <c r="BO4" s="66">
        <f t="shared" si="4"/>
        <v>2026</v>
      </c>
      <c r="BP4" s="66">
        <f t="shared" si="4"/>
        <v>2026</v>
      </c>
      <c r="BQ4" s="66">
        <f t="shared" ref="BQ4:DT4" si="5">YEAR(BQ3)</f>
        <v>2026</v>
      </c>
      <c r="BR4" s="66">
        <f t="shared" si="5"/>
        <v>2026</v>
      </c>
      <c r="BS4" s="66">
        <f t="shared" si="5"/>
        <v>2026</v>
      </c>
      <c r="BT4" s="66">
        <f t="shared" si="5"/>
        <v>2026</v>
      </c>
      <c r="BU4" s="66">
        <f t="shared" si="5"/>
        <v>2026</v>
      </c>
      <c r="BV4" s="66">
        <f t="shared" si="5"/>
        <v>2026</v>
      </c>
      <c r="BW4" s="66">
        <f t="shared" si="5"/>
        <v>2026</v>
      </c>
      <c r="BX4" s="66">
        <f t="shared" si="5"/>
        <v>2026</v>
      </c>
      <c r="BY4" s="66">
        <f t="shared" si="5"/>
        <v>2027</v>
      </c>
      <c r="BZ4" s="66">
        <f t="shared" si="5"/>
        <v>2027</v>
      </c>
      <c r="CA4" s="66">
        <f t="shared" si="5"/>
        <v>2027</v>
      </c>
      <c r="CB4" s="66">
        <f t="shared" si="5"/>
        <v>2027</v>
      </c>
      <c r="CC4" s="66">
        <f t="shared" si="5"/>
        <v>2027</v>
      </c>
      <c r="CD4" s="66">
        <f t="shared" si="5"/>
        <v>2027</v>
      </c>
      <c r="CE4" s="66">
        <f t="shared" si="5"/>
        <v>2027</v>
      </c>
      <c r="CF4" s="66">
        <f t="shared" si="5"/>
        <v>2027</v>
      </c>
      <c r="CG4" s="66">
        <f t="shared" si="5"/>
        <v>2027</v>
      </c>
      <c r="CH4" s="66">
        <f t="shared" si="5"/>
        <v>2027</v>
      </c>
      <c r="CI4" s="66">
        <f t="shared" si="5"/>
        <v>2027</v>
      </c>
      <c r="CJ4" s="66">
        <f t="shared" si="5"/>
        <v>2027</v>
      </c>
      <c r="CK4" s="66">
        <f t="shared" si="5"/>
        <v>2028</v>
      </c>
      <c r="CL4" s="66">
        <f t="shared" si="5"/>
        <v>2028</v>
      </c>
      <c r="CM4" s="66">
        <f t="shared" si="5"/>
        <v>2028</v>
      </c>
      <c r="CN4" s="66">
        <f t="shared" si="5"/>
        <v>2028</v>
      </c>
      <c r="CO4" s="66">
        <f t="shared" si="5"/>
        <v>2028</v>
      </c>
      <c r="CP4" s="66">
        <f t="shared" si="5"/>
        <v>2028</v>
      </c>
      <c r="CQ4" s="66">
        <f t="shared" si="5"/>
        <v>2028</v>
      </c>
      <c r="CR4" s="66">
        <f t="shared" si="5"/>
        <v>2028</v>
      </c>
      <c r="CS4" s="66">
        <f t="shared" si="5"/>
        <v>2028</v>
      </c>
      <c r="CT4" s="66">
        <f t="shared" si="5"/>
        <v>2028</v>
      </c>
      <c r="CU4" s="66">
        <f t="shared" si="5"/>
        <v>2028</v>
      </c>
      <c r="CV4" s="66">
        <f t="shared" si="5"/>
        <v>2028</v>
      </c>
      <c r="CW4" s="66">
        <f t="shared" si="5"/>
        <v>2029</v>
      </c>
      <c r="CX4" s="66">
        <f t="shared" si="5"/>
        <v>2029</v>
      </c>
      <c r="CY4" s="66">
        <f t="shared" si="5"/>
        <v>2029</v>
      </c>
      <c r="CZ4" s="66">
        <f t="shared" si="5"/>
        <v>2029</v>
      </c>
      <c r="DA4" s="66">
        <f t="shared" si="5"/>
        <v>2029</v>
      </c>
      <c r="DB4" s="66">
        <f t="shared" si="5"/>
        <v>2029</v>
      </c>
      <c r="DC4" s="66">
        <f t="shared" si="5"/>
        <v>2029</v>
      </c>
      <c r="DD4" s="66">
        <f t="shared" si="5"/>
        <v>2029</v>
      </c>
      <c r="DE4" s="66">
        <f t="shared" si="5"/>
        <v>2029</v>
      </c>
      <c r="DF4" s="66">
        <f t="shared" si="5"/>
        <v>2029</v>
      </c>
      <c r="DG4" s="66">
        <f t="shared" si="5"/>
        <v>2029</v>
      </c>
      <c r="DH4" s="66">
        <f t="shared" si="5"/>
        <v>2029</v>
      </c>
      <c r="DI4" s="66">
        <f t="shared" si="5"/>
        <v>2030</v>
      </c>
      <c r="DJ4" s="66">
        <f t="shared" si="5"/>
        <v>2030</v>
      </c>
      <c r="DK4" s="66">
        <f t="shared" si="5"/>
        <v>2030</v>
      </c>
      <c r="DL4" s="66">
        <f t="shared" si="5"/>
        <v>2030</v>
      </c>
      <c r="DM4" s="66">
        <f t="shared" si="5"/>
        <v>2030</v>
      </c>
      <c r="DN4" s="66">
        <f t="shared" si="5"/>
        <v>2030</v>
      </c>
      <c r="DO4" s="66">
        <f t="shared" si="5"/>
        <v>2030</v>
      </c>
      <c r="DP4" s="66">
        <f t="shared" si="5"/>
        <v>2030</v>
      </c>
      <c r="DQ4" s="66">
        <f t="shared" si="5"/>
        <v>2030</v>
      </c>
      <c r="DR4" s="66">
        <f t="shared" si="5"/>
        <v>2030</v>
      </c>
      <c r="DS4" s="66">
        <f t="shared" si="5"/>
        <v>2030</v>
      </c>
      <c r="DT4" s="66">
        <f t="shared" si="5"/>
        <v>2030</v>
      </c>
    </row>
    <row r="5" spans="1:124" x14ac:dyDescent="0.2">
      <c r="B5" s="125" t="s">
        <v>59</v>
      </c>
      <c r="C5" s="405" t="s">
        <v>52</v>
      </c>
      <c r="D5" s="130">
        <v>0</v>
      </c>
      <c r="E5" s="51">
        <f>YEAR(Customer!E$3)-YEAR('Inputs and Model Assumptions'!$D$4)+1</f>
        <v>1</v>
      </c>
      <c r="F5" s="51">
        <f>YEAR(Customer!F$3)-YEAR('Inputs and Model Assumptions'!$D$4)+1</f>
        <v>1</v>
      </c>
      <c r="G5" s="51">
        <f>YEAR(Customer!G$3)-YEAR('Inputs and Model Assumptions'!$D$4)+1</f>
        <v>1</v>
      </c>
      <c r="H5" s="51">
        <f>YEAR(Customer!H$3)-YEAR('Inputs and Model Assumptions'!$D$4)+1</f>
        <v>1</v>
      </c>
      <c r="I5" s="51">
        <f>YEAR(Customer!I$3)-YEAR('Inputs and Model Assumptions'!$D$4)+1</f>
        <v>1</v>
      </c>
      <c r="J5" s="51">
        <f>YEAR(Customer!J$3)-YEAR('Inputs and Model Assumptions'!$D$4)+1</f>
        <v>1</v>
      </c>
      <c r="K5" s="51">
        <f>YEAR(Customer!K$3)-YEAR('Inputs and Model Assumptions'!$D$4)+1</f>
        <v>1</v>
      </c>
      <c r="L5" s="51">
        <f>YEAR(Customer!L$3)-YEAR('Inputs and Model Assumptions'!$D$4)+1</f>
        <v>1</v>
      </c>
      <c r="M5" s="51">
        <f>YEAR(Customer!M$3)-YEAR('Inputs and Model Assumptions'!$D$4)+1</f>
        <v>1</v>
      </c>
      <c r="N5" s="51">
        <f>YEAR(Customer!N$3)-YEAR('Inputs and Model Assumptions'!$D$4)+1</f>
        <v>1</v>
      </c>
      <c r="O5" s="51">
        <f>YEAR(Customer!O$3)-YEAR('Inputs and Model Assumptions'!$D$4)+1</f>
        <v>1</v>
      </c>
      <c r="P5" s="51">
        <f>YEAR(Customer!P$3)-YEAR('Inputs and Model Assumptions'!$D$4)+1</f>
        <v>1</v>
      </c>
      <c r="Q5" s="51">
        <f>YEAR(Customer!Q$3)-YEAR('Inputs and Model Assumptions'!$D$4)+1</f>
        <v>2</v>
      </c>
      <c r="R5" s="51">
        <f>YEAR(Customer!R$3)-YEAR('Inputs and Model Assumptions'!$D$4)+1</f>
        <v>2</v>
      </c>
      <c r="S5" s="51">
        <f>YEAR(Customer!S$3)-YEAR('Inputs and Model Assumptions'!$D$4)+1</f>
        <v>2</v>
      </c>
      <c r="T5" s="51">
        <f>YEAR(Customer!T$3)-YEAR('Inputs and Model Assumptions'!$D$4)+1</f>
        <v>2</v>
      </c>
      <c r="U5" s="51">
        <f>YEAR(Customer!U$3)-YEAR('Inputs and Model Assumptions'!$D$4)+1</f>
        <v>2</v>
      </c>
      <c r="V5" s="51">
        <f>YEAR(Customer!V$3)-YEAR('Inputs and Model Assumptions'!$D$4)+1</f>
        <v>2</v>
      </c>
      <c r="W5" s="51">
        <f>YEAR(Customer!W$3)-YEAR('Inputs and Model Assumptions'!$D$4)+1</f>
        <v>2</v>
      </c>
      <c r="X5" s="51">
        <f>YEAR(Customer!X$3)-YEAR('Inputs and Model Assumptions'!$D$4)+1</f>
        <v>2</v>
      </c>
      <c r="Y5" s="51">
        <f>YEAR(Customer!Y$3)-YEAR('Inputs and Model Assumptions'!$D$4)+1</f>
        <v>2</v>
      </c>
      <c r="Z5" s="51">
        <f>YEAR(Customer!Z$3)-YEAR('Inputs and Model Assumptions'!$D$4)+1</f>
        <v>2</v>
      </c>
      <c r="AA5" s="51">
        <f>YEAR(Customer!AA$3)-YEAR('Inputs and Model Assumptions'!$D$4)+1</f>
        <v>2</v>
      </c>
      <c r="AB5" s="51">
        <f>YEAR(Customer!AB$3)-YEAR('Inputs and Model Assumptions'!$D$4)+1</f>
        <v>2</v>
      </c>
      <c r="AC5" s="51">
        <f>YEAR(Customer!AC$3)-YEAR('Inputs and Model Assumptions'!$D$4)+1</f>
        <v>3</v>
      </c>
      <c r="AD5" s="51">
        <f>YEAR(Customer!AD$3)-YEAR('Inputs and Model Assumptions'!$D$4)+1</f>
        <v>3</v>
      </c>
      <c r="AE5" s="51">
        <f>YEAR(Customer!AE$3)-YEAR('Inputs and Model Assumptions'!$D$4)+1</f>
        <v>3</v>
      </c>
      <c r="AF5" s="51">
        <f>YEAR(Customer!AF$3)-YEAR('Inputs and Model Assumptions'!$D$4)+1</f>
        <v>3</v>
      </c>
      <c r="AG5" s="51">
        <f>YEAR(Customer!AG$3)-YEAR('Inputs and Model Assumptions'!$D$4)+1</f>
        <v>3</v>
      </c>
      <c r="AH5" s="51">
        <f>YEAR(Customer!AH$3)-YEAR('Inputs and Model Assumptions'!$D$4)+1</f>
        <v>3</v>
      </c>
      <c r="AI5" s="51">
        <f>YEAR(Customer!AI$3)-YEAR('Inputs and Model Assumptions'!$D$4)+1</f>
        <v>3</v>
      </c>
      <c r="AJ5" s="51">
        <f>YEAR(Customer!AJ$3)-YEAR('Inputs and Model Assumptions'!$D$4)+1</f>
        <v>3</v>
      </c>
      <c r="AK5" s="51">
        <f>YEAR(Customer!AK$3)-YEAR('Inputs and Model Assumptions'!$D$4)+1</f>
        <v>3</v>
      </c>
      <c r="AL5" s="51">
        <f>YEAR(Customer!AL$3)-YEAR('Inputs and Model Assumptions'!$D$4)+1</f>
        <v>3</v>
      </c>
      <c r="AM5" s="51">
        <f>YEAR(Customer!AM$3)-YEAR('Inputs and Model Assumptions'!$D$4)+1</f>
        <v>3</v>
      </c>
      <c r="AN5" s="51">
        <f>YEAR(Customer!AN$3)-YEAR('Inputs and Model Assumptions'!$D$4)+1</f>
        <v>3</v>
      </c>
      <c r="AO5" s="51">
        <f>YEAR(Customer!AO$3)-YEAR('Inputs and Model Assumptions'!$D$4)+1</f>
        <v>4</v>
      </c>
      <c r="AP5" s="51">
        <f>YEAR(Customer!AP$3)-YEAR('Inputs and Model Assumptions'!$D$4)+1</f>
        <v>4</v>
      </c>
      <c r="AQ5" s="51">
        <f>YEAR(Customer!AQ$3)-YEAR('Inputs and Model Assumptions'!$D$4)+1</f>
        <v>4</v>
      </c>
      <c r="AR5" s="51">
        <f>YEAR(Customer!AR$3)-YEAR('Inputs and Model Assumptions'!$D$4)+1</f>
        <v>4</v>
      </c>
      <c r="AS5" s="51">
        <f>YEAR(Customer!AS$3)-YEAR('Inputs and Model Assumptions'!$D$4)+1</f>
        <v>4</v>
      </c>
      <c r="AT5" s="51">
        <f>YEAR(Customer!AT$3)-YEAR('Inputs and Model Assumptions'!$D$4)+1</f>
        <v>4</v>
      </c>
      <c r="AU5" s="51">
        <f>YEAR(Customer!AU$3)-YEAR('Inputs and Model Assumptions'!$D$4)+1</f>
        <v>4</v>
      </c>
      <c r="AV5" s="51">
        <f>YEAR(Customer!AV$3)-YEAR('Inputs and Model Assumptions'!$D$4)+1</f>
        <v>4</v>
      </c>
      <c r="AW5" s="51">
        <f>YEAR(Customer!AW$3)-YEAR('Inputs and Model Assumptions'!$D$4)+1</f>
        <v>4</v>
      </c>
      <c r="AX5" s="51">
        <f>YEAR(Customer!AX$3)-YEAR('Inputs and Model Assumptions'!$D$4)+1</f>
        <v>4</v>
      </c>
      <c r="AY5" s="51">
        <f>YEAR(Customer!AY$3)-YEAR('Inputs and Model Assumptions'!$D$4)+1</f>
        <v>4</v>
      </c>
      <c r="AZ5" s="51">
        <f>YEAR(Customer!AZ$3)-YEAR('Inputs and Model Assumptions'!$D$4)+1</f>
        <v>4</v>
      </c>
      <c r="BA5" s="51">
        <f>YEAR(Customer!BA$3)-YEAR('Inputs and Model Assumptions'!$D$4)+1</f>
        <v>5</v>
      </c>
      <c r="BB5" s="51">
        <f>YEAR(Customer!BB$3)-YEAR('Inputs and Model Assumptions'!$D$4)+1</f>
        <v>5</v>
      </c>
      <c r="BC5" s="51">
        <f>YEAR(Customer!BC$3)-YEAR('Inputs and Model Assumptions'!$D$4)+1</f>
        <v>5</v>
      </c>
      <c r="BD5" s="51">
        <f>YEAR(Customer!BD$3)-YEAR('Inputs and Model Assumptions'!$D$4)+1</f>
        <v>5</v>
      </c>
      <c r="BE5" s="51">
        <f>YEAR(Customer!BE$3)-YEAR('Inputs and Model Assumptions'!$D$4)+1</f>
        <v>5</v>
      </c>
      <c r="BF5" s="51">
        <f>YEAR(Customer!BF$3)-YEAR('Inputs and Model Assumptions'!$D$4)+1</f>
        <v>5</v>
      </c>
      <c r="BG5" s="51">
        <f>YEAR(Customer!BG$3)-YEAR('Inputs and Model Assumptions'!$D$4)+1</f>
        <v>5</v>
      </c>
      <c r="BH5" s="51">
        <f>YEAR(Customer!BH$3)-YEAR('Inputs and Model Assumptions'!$D$4)+1</f>
        <v>5</v>
      </c>
      <c r="BI5" s="51">
        <f>YEAR(Customer!BI$3)-YEAR('Inputs and Model Assumptions'!$D$4)+1</f>
        <v>5</v>
      </c>
      <c r="BJ5" s="51">
        <f>YEAR(Customer!BJ$3)-YEAR('Inputs and Model Assumptions'!$D$4)+1</f>
        <v>5</v>
      </c>
      <c r="BK5" s="51">
        <f>YEAR(Customer!BK$3)-YEAR('Inputs and Model Assumptions'!$D$4)+1</f>
        <v>5</v>
      </c>
      <c r="BL5" s="51">
        <f>YEAR(Customer!BL$3)-YEAR('Inputs and Model Assumptions'!$D$4)+1</f>
        <v>5</v>
      </c>
      <c r="BM5" s="51">
        <f>YEAR(Customer!BM$3)-YEAR('Inputs and Model Assumptions'!$D$4)+1</f>
        <v>6</v>
      </c>
      <c r="BN5" s="51">
        <f>YEAR(Customer!BN$3)-YEAR('Inputs and Model Assumptions'!$D$4)+1</f>
        <v>6</v>
      </c>
      <c r="BO5" s="51">
        <f>YEAR(Customer!BO$3)-YEAR('Inputs and Model Assumptions'!$D$4)+1</f>
        <v>6</v>
      </c>
      <c r="BP5" s="51">
        <f>YEAR(Customer!BP$3)-YEAR('Inputs and Model Assumptions'!$D$4)+1</f>
        <v>6</v>
      </c>
      <c r="BQ5" s="51">
        <f>YEAR(Customer!BQ$3)-YEAR('Inputs and Model Assumptions'!$D$4)+1</f>
        <v>6</v>
      </c>
      <c r="BR5" s="51">
        <f>YEAR(Customer!BR$3)-YEAR('Inputs and Model Assumptions'!$D$4)+1</f>
        <v>6</v>
      </c>
      <c r="BS5" s="51">
        <f>YEAR(Customer!BS$3)-YEAR('Inputs and Model Assumptions'!$D$4)+1</f>
        <v>6</v>
      </c>
      <c r="BT5" s="51">
        <f>YEAR(Customer!BT$3)-YEAR('Inputs and Model Assumptions'!$D$4)+1</f>
        <v>6</v>
      </c>
      <c r="BU5" s="51">
        <f>YEAR(Customer!BU$3)-YEAR('Inputs and Model Assumptions'!$D$4)+1</f>
        <v>6</v>
      </c>
      <c r="BV5" s="51">
        <f>YEAR(Customer!BV$3)-YEAR('Inputs and Model Assumptions'!$D$4)+1</f>
        <v>6</v>
      </c>
      <c r="BW5" s="51">
        <f>YEAR(Customer!BW$3)-YEAR('Inputs and Model Assumptions'!$D$4)+1</f>
        <v>6</v>
      </c>
      <c r="BX5" s="51">
        <f>YEAR(Customer!BX$3)-YEAR('Inputs and Model Assumptions'!$D$4)+1</f>
        <v>6</v>
      </c>
      <c r="BY5" s="51">
        <f>YEAR(Customer!BY$3)-YEAR('Inputs and Model Assumptions'!$D$4)+1</f>
        <v>7</v>
      </c>
      <c r="BZ5" s="51">
        <f>YEAR(Customer!BZ$3)-YEAR('Inputs and Model Assumptions'!$D$4)+1</f>
        <v>7</v>
      </c>
      <c r="CA5" s="51">
        <f>YEAR(Customer!CA$3)-YEAR('Inputs and Model Assumptions'!$D$4)+1</f>
        <v>7</v>
      </c>
      <c r="CB5" s="51">
        <f>YEAR(Customer!CB$3)-YEAR('Inputs and Model Assumptions'!$D$4)+1</f>
        <v>7</v>
      </c>
      <c r="CC5" s="51">
        <f>YEAR(Customer!CC$3)-YEAR('Inputs and Model Assumptions'!$D$4)+1</f>
        <v>7</v>
      </c>
      <c r="CD5" s="51">
        <f>YEAR(Customer!CD$3)-YEAR('Inputs and Model Assumptions'!$D$4)+1</f>
        <v>7</v>
      </c>
      <c r="CE5" s="51">
        <f>YEAR(Customer!CE$3)-YEAR('Inputs and Model Assumptions'!$D$4)+1</f>
        <v>7</v>
      </c>
      <c r="CF5" s="51">
        <f>YEAR(Customer!CF$3)-YEAR('Inputs and Model Assumptions'!$D$4)+1</f>
        <v>7</v>
      </c>
      <c r="CG5" s="51">
        <f>YEAR(Customer!CG$3)-YEAR('Inputs and Model Assumptions'!$D$4)+1</f>
        <v>7</v>
      </c>
      <c r="CH5" s="51">
        <f>YEAR(Customer!CH$3)-YEAR('Inputs and Model Assumptions'!$D$4)+1</f>
        <v>7</v>
      </c>
      <c r="CI5" s="51">
        <f>YEAR(Customer!CI$3)-YEAR('Inputs and Model Assumptions'!$D$4)+1</f>
        <v>7</v>
      </c>
      <c r="CJ5" s="51">
        <f>YEAR(Customer!CJ$3)-YEAR('Inputs and Model Assumptions'!$D$4)+1</f>
        <v>7</v>
      </c>
      <c r="CK5" s="51">
        <f>YEAR(Customer!CK$3)-YEAR('Inputs and Model Assumptions'!$D$4)+1</f>
        <v>8</v>
      </c>
      <c r="CL5" s="51">
        <f>YEAR(Customer!CL$3)-YEAR('Inputs and Model Assumptions'!$D$4)+1</f>
        <v>8</v>
      </c>
      <c r="CM5" s="51">
        <f>YEAR(Customer!CM$3)-YEAR('Inputs and Model Assumptions'!$D$4)+1</f>
        <v>8</v>
      </c>
      <c r="CN5" s="51">
        <f>YEAR(Customer!CN$3)-YEAR('Inputs and Model Assumptions'!$D$4)+1</f>
        <v>8</v>
      </c>
      <c r="CO5" s="51">
        <f>YEAR(Customer!CO$3)-YEAR('Inputs and Model Assumptions'!$D$4)+1</f>
        <v>8</v>
      </c>
      <c r="CP5" s="51">
        <f>YEAR(Customer!CP$3)-YEAR('Inputs and Model Assumptions'!$D$4)+1</f>
        <v>8</v>
      </c>
      <c r="CQ5" s="51">
        <f>YEAR(Customer!CQ$3)-YEAR('Inputs and Model Assumptions'!$D$4)+1</f>
        <v>8</v>
      </c>
      <c r="CR5" s="51">
        <f>YEAR(Customer!CR$3)-YEAR('Inputs and Model Assumptions'!$D$4)+1</f>
        <v>8</v>
      </c>
      <c r="CS5" s="51">
        <f>YEAR(Customer!CS$3)-YEAR('Inputs and Model Assumptions'!$D$4)+1</f>
        <v>8</v>
      </c>
      <c r="CT5" s="51">
        <f>YEAR(Customer!CT$3)-YEAR('Inputs and Model Assumptions'!$D$4)+1</f>
        <v>8</v>
      </c>
      <c r="CU5" s="51">
        <f>YEAR(Customer!CU$3)-YEAR('Inputs and Model Assumptions'!$D$4)+1</f>
        <v>8</v>
      </c>
      <c r="CV5" s="51">
        <f>YEAR(Customer!CV$3)-YEAR('Inputs and Model Assumptions'!$D$4)+1</f>
        <v>8</v>
      </c>
      <c r="CW5" s="51">
        <f>YEAR(Customer!CW$3)-YEAR('Inputs and Model Assumptions'!$D$4)+1</f>
        <v>9</v>
      </c>
      <c r="CX5" s="51">
        <f>YEAR(Customer!CX$3)-YEAR('Inputs and Model Assumptions'!$D$4)+1</f>
        <v>9</v>
      </c>
      <c r="CY5" s="51">
        <f>YEAR(Customer!CY$3)-YEAR('Inputs and Model Assumptions'!$D$4)+1</f>
        <v>9</v>
      </c>
      <c r="CZ5" s="51">
        <f>YEAR(Customer!CZ$3)-YEAR('Inputs and Model Assumptions'!$D$4)+1</f>
        <v>9</v>
      </c>
      <c r="DA5" s="51">
        <f>YEAR(Customer!DA$3)-YEAR('Inputs and Model Assumptions'!$D$4)+1</f>
        <v>9</v>
      </c>
      <c r="DB5" s="51">
        <f>YEAR(Customer!DB$3)-YEAR('Inputs and Model Assumptions'!$D$4)+1</f>
        <v>9</v>
      </c>
      <c r="DC5" s="51">
        <f>YEAR(Customer!DC$3)-YEAR('Inputs and Model Assumptions'!$D$4)+1</f>
        <v>9</v>
      </c>
      <c r="DD5" s="51">
        <f>YEAR(Customer!DD$3)-YEAR('Inputs and Model Assumptions'!$D$4)+1</f>
        <v>9</v>
      </c>
      <c r="DE5" s="51">
        <f>YEAR(Customer!DE$3)-YEAR('Inputs and Model Assumptions'!$D$4)+1</f>
        <v>9</v>
      </c>
      <c r="DF5" s="51">
        <f>YEAR(Customer!DF$3)-YEAR('Inputs and Model Assumptions'!$D$4)+1</f>
        <v>9</v>
      </c>
      <c r="DG5" s="51">
        <f>YEAR(Customer!DG$3)-YEAR('Inputs and Model Assumptions'!$D$4)+1</f>
        <v>9</v>
      </c>
      <c r="DH5" s="51">
        <f>YEAR(Customer!DH$3)-YEAR('Inputs and Model Assumptions'!$D$4)+1</f>
        <v>9</v>
      </c>
      <c r="DI5" s="51">
        <f>YEAR(Customer!DI$3)-YEAR('Inputs and Model Assumptions'!$D$4)+1</f>
        <v>10</v>
      </c>
      <c r="DJ5" s="51">
        <f>YEAR(Customer!DJ$3)-YEAR('Inputs and Model Assumptions'!$D$4)+1</f>
        <v>10</v>
      </c>
      <c r="DK5" s="51">
        <f>YEAR(Customer!DK$3)-YEAR('Inputs and Model Assumptions'!$D$4)+1</f>
        <v>10</v>
      </c>
      <c r="DL5" s="51">
        <f>YEAR(Customer!DL$3)-YEAR('Inputs and Model Assumptions'!$D$4)+1</f>
        <v>10</v>
      </c>
      <c r="DM5" s="51">
        <f>YEAR(Customer!DM$3)-YEAR('Inputs and Model Assumptions'!$D$4)+1</f>
        <v>10</v>
      </c>
      <c r="DN5" s="51">
        <f>YEAR(Customer!DN$3)-YEAR('Inputs and Model Assumptions'!$D$4)+1</f>
        <v>10</v>
      </c>
      <c r="DO5" s="51">
        <f>YEAR(Customer!DO$3)-YEAR('Inputs and Model Assumptions'!$D$4)+1</f>
        <v>10</v>
      </c>
      <c r="DP5" s="51">
        <f>YEAR(Customer!DP$3)-YEAR('Inputs and Model Assumptions'!$D$4)+1</f>
        <v>10</v>
      </c>
      <c r="DQ5" s="51">
        <f>YEAR(Customer!DQ$3)-YEAR('Inputs and Model Assumptions'!$D$4)+1</f>
        <v>10</v>
      </c>
      <c r="DR5" s="51">
        <f>YEAR(Customer!DR$3)-YEAR('Inputs and Model Assumptions'!$D$4)+1</f>
        <v>10</v>
      </c>
      <c r="DS5" s="51">
        <f>YEAR(Customer!DS$3)-YEAR('Inputs and Model Assumptions'!$D$4)+1</f>
        <v>10</v>
      </c>
      <c r="DT5" s="52">
        <f>YEAR(Customer!DT$3)-YEAR('Inputs and Model Assumptions'!$D$4)+1</f>
        <v>10</v>
      </c>
    </row>
    <row r="6" spans="1:124" ht="17" thickBot="1" x14ac:dyDescent="0.25">
      <c r="B6" s="126" t="s">
        <v>60</v>
      </c>
      <c r="C6" s="406"/>
      <c r="D6" s="307">
        <v>0</v>
      </c>
      <c r="E6" s="306">
        <v>1</v>
      </c>
      <c r="F6" s="306">
        <v>2</v>
      </c>
      <c r="G6" s="306">
        <v>3</v>
      </c>
      <c r="H6" s="306">
        <v>4</v>
      </c>
      <c r="I6" s="306">
        <v>5</v>
      </c>
      <c r="J6" s="306">
        <v>6</v>
      </c>
      <c r="K6" s="306">
        <v>7</v>
      </c>
      <c r="L6" s="306">
        <v>8</v>
      </c>
      <c r="M6" s="306">
        <v>9</v>
      </c>
      <c r="N6" s="306">
        <v>10</v>
      </c>
      <c r="O6" s="306">
        <v>11</v>
      </c>
      <c r="P6" s="306">
        <v>12</v>
      </c>
      <c r="Q6" s="306">
        <v>13</v>
      </c>
      <c r="R6" s="306">
        <v>14</v>
      </c>
      <c r="S6" s="306">
        <v>15</v>
      </c>
      <c r="T6" s="306">
        <v>16</v>
      </c>
      <c r="U6" s="306">
        <v>17</v>
      </c>
      <c r="V6" s="306">
        <v>18</v>
      </c>
      <c r="W6" s="306">
        <v>19</v>
      </c>
      <c r="X6" s="306">
        <v>20</v>
      </c>
      <c r="Y6" s="306">
        <v>21</v>
      </c>
      <c r="Z6" s="306">
        <v>22</v>
      </c>
      <c r="AA6" s="306">
        <v>23</v>
      </c>
      <c r="AB6" s="306">
        <v>24</v>
      </c>
      <c r="AC6" s="306">
        <v>25</v>
      </c>
      <c r="AD6" s="306">
        <v>26</v>
      </c>
      <c r="AE6" s="306">
        <v>27</v>
      </c>
      <c r="AF6" s="306">
        <v>28</v>
      </c>
      <c r="AG6" s="306">
        <v>29</v>
      </c>
      <c r="AH6" s="306">
        <v>30</v>
      </c>
      <c r="AI6" s="306">
        <v>31</v>
      </c>
      <c r="AJ6" s="306">
        <v>32</v>
      </c>
      <c r="AK6" s="306">
        <v>33</v>
      </c>
      <c r="AL6" s="306">
        <v>34</v>
      </c>
      <c r="AM6" s="306">
        <v>35</v>
      </c>
      <c r="AN6" s="306">
        <v>36</v>
      </c>
      <c r="AO6" s="306">
        <v>37</v>
      </c>
      <c r="AP6" s="306">
        <v>38</v>
      </c>
      <c r="AQ6" s="306">
        <v>39</v>
      </c>
      <c r="AR6" s="306">
        <v>40</v>
      </c>
      <c r="AS6" s="306">
        <v>41</v>
      </c>
      <c r="AT6" s="306">
        <v>42</v>
      </c>
      <c r="AU6" s="306">
        <v>43</v>
      </c>
      <c r="AV6" s="306">
        <v>44</v>
      </c>
      <c r="AW6" s="306">
        <v>45</v>
      </c>
      <c r="AX6" s="306">
        <v>46</v>
      </c>
      <c r="AY6" s="306">
        <v>47</v>
      </c>
      <c r="AZ6" s="306">
        <v>48</v>
      </c>
      <c r="BA6" s="306">
        <v>49</v>
      </c>
      <c r="BB6" s="306">
        <v>50</v>
      </c>
      <c r="BC6" s="306">
        <v>51</v>
      </c>
      <c r="BD6" s="306">
        <v>52</v>
      </c>
      <c r="BE6" s="306">
        <v>53</v>
      </c>
      <c r="BF6" s="306">
        <v>54</v>
      </c>
      <c r="BG6" s="306">
        <v>55</v>
      </c>
      <c r="BH6" s="306">
        <v>56</v>
      </c>
      <c r="BI6" s="306">
        <v>57</v>
      </c>
      <c r="BJ6" s="306">
        <v>58</v>
      </c>
      <c r="BK6" s="306">
        <v>59</v>
      </c>
      <c r="BL6" s="306">
        <v>60</v>
      </c>
      <c r="BM6" s="306">
        <v>61</v>
      </c>
      <c r="BN6" s="306">
        <v>62</v>
      </c>
      <c r="BO6" s="306">
        <v>63</v>
      </c>
      <c r="BP6" s="306">
        <v>64</v>
      </c>
      <c r="BQ6" s="306">
        <v>65</v>
      </c>
      <c r="BR6" s="306">
        <v>66</v>
      </c>
      <c r="BS6" s="306">
        <v>67</v>
      </c>
      <c r="BT6" s="306">
        <v>68</v>
      </c>
      <c r="BU6" s="306">
        <v>69</v>
      </c>
      <c r="BV6" s="306">
        <v>70</v>
      </c>
      <c r="BW6" s="306">
        <v>71</v>
      </c>
      <c r="BX6" s="306">
        <v>72</v>
      </c>
      <c r="BY6" s="306">
        <v>73</v>
      </c>
      <c r="BZ6" s="306">
        <v>74</v>
      </c>
      <c r="CA6" s="306">
        <v>75</v>
      </c>
      <c r="CB6" s="306">
        <v>76</v>
      </c>
      <c r="CC6" s="306">
        <v>77</v>
      </c>
      <c r="CD6" s="306">
        <v>78</v>
      </c>
      <c r="CE6" s="306">
        <v>79</v>
      </c>
      <c r="CF6" s="306">
        <v>80</v>
      </c>
      <c r="CG6" s="306">
        <v>81</v>
      </c>
      <c r="CH6" s="306">
        <v>82</v>
      </c>
      <c r="CI6" s="306">
        <v>83</v>
      </c>
      <c r="CJ6" s="306">
        <v>84</v>
      </c>
      <c r="CK6" s="306">
        <v>85</v>
      </c>
      <c r="CL6" s="306">
        <v>86</v>
      </c>
      <c r="CM6" s="306">
        <v>87</v>
      </c>
      <c r="CN6" s="306">
        <v>88</v>
      </c>
      <c r="CO6" s="306">
        <v>89</v>
      </c>
      <c r="CP6" s="306">
        <v>90</v>
      </c>
      <c r="CQ6" s="306">
        <v>91</v>
      </c>
      <c r="CR6" s="306">
        <v>92</v>
      </c>
      <c r="CS6" s="306">
        <v>93</v>
      </c>
      <c r="CT6" s="306">
        <v>94</v>
      </c>
      <c r="CU6" s="306">
        <v>95</v>
      </c>
      <c r="CV6" s="306">
        <v>96</v>
      </c>
      <c r="CW6" s="306">
        <v>97</v>
      </c>
      <c r="CX6" s="306">
        <v>98</v>
      </c>
      <c r="CY6" s="306">
        <v>99</v>
      </c>
      <c r="CZ6" s="306">
        <v>100</v>
      </c>
      <c r="DA6" s="306">
        <v>101</v>
      </c>
      <c r="DB6" s="306">
        <v>102</v>
      </c>
      <c r="DC6" s="306">
        <v>103</v>
      </c>
      <c r="DD6" s="306">
        <v>104</v>
      </c>
      <c r="DE6" s="306">
        <v>105</v>
      </c>
      <c r="DF6" s="306">
        <v>106</v>
      </c>
      <c r="DG6" s="306">
        <v>107</v>
      </c>
      <c r="DH6" s="306">
        <v>108</v>
      </c>
      <c r="DI6" s="306">
        <v>109</v>
      </c>
      <c r="DJ6" s="306">
        <v>110</v>
      </c>
      <c r="DK6" s="306">
        <v>111</v>
      </c>
      <c r="DL6" s="306">
        <v>112</v>
      </c>
      <c r="DM6" s="306">
        <v>113</v>
      </c>
      <c r="DN6" s="306">
        <v>114</v>
      </c>
      <c r="DO6" s="306">
        <v>115</v>
      </c>
      <c r="DP6" s="306">
        <v>116</v>
      </c>
      <c r="DQ6" s="306">
        <v>117</v>
      </c>
      <c r="DR6" s="306">
        <v>118</v>
      </c>
      <c r="DS6" s="306">
        <v>119</v>
      </c>
      <c r="DT6" s="308">
        <v>120</v>
      </c>
    </row>
    <row r="7" spans="1:124" x14ac:dyDescent="0.2">
      <c r="B7" s="304" t="s">
        <v>140</v>
      </c>
      <c r="C7" s="302"/>
      <c r="D7" s="309"/>
      <c r="E7" s="311">
        <f>'Inputs and Model Assumptions'!$D$70</f>
        <v>0.7</v>
      </c>
      <c r="F7" s="311">
        <f>'Inputs and Model Assumptions'!$D$70</f>
        <v>0.7</v>
      </c>
      <c r="G7" s="311">
        <f>'Inputs and Model Assumptions'!$D$70</f>
        <v>0.7</v>
      </c>
      <c r="H7" s="311">
        <f>'Inputs and Model Assumptions'!$D$70</f>
        <v>0.7</v>
      </c>
      <c r="I7" s="311">
        <f>'Inputs and Model Assumptions'!$D$70</f>
        <v>0.7</v>
      </c>
      <c r="J7" s="311">
        <f>'Inputs and Model Assumptions'!$D$70</f>
        <v>0.7</v>
      </c>
      <c r="K7" s="311">
        <f>'Inputs and Model Assumptions'!$D$70</f>
        <v>0.7</v>
      </c>
      <c r="L7" s="311">
        <f>'Inputs and Model Assumptions'!$D$70</f>
        <v>0.7</v>
      </c>
      <c r="M7" s="311">
        <f>'Inputs and Model Assumptions'!$D$70</f>
        <v>0.7</v>
      </c>
      <c r="N7" s="311">
        <f>'Inputs and Model Assumptions'!$D$70</f>
        <v>0.7</v>
      </c>
      <c r="O7" s="311">
        <f>'Inputs and Model Assumptions'!$D$70</f>
        <v>0.7</v>
      </c>
      <c r="P7" s="311">
        <f>'Inputs and Model Assumptions'!$D$71</f>
        <v>0.7</v>
      </c>
      <c r="Q7" s="311">
        <f>'Inputs and Model Assumptions'!$D$71</f>
        <v>0.7</v>
      </c>
      <c r="R7" s="311">
        <f>'Inputs and Model Assumptions'!$D$71</f>
        <v>0.7</v>
      </c>
      <c r="S7" s="311">
        <f>'Inputs and Model Assumptions'!$D$71</f>
        <v>0.7</v>
      </c>
      <c r="T7" s="311">
        <f>'Inputs and Model Assumptions'!$D$71</f>
        <v>0.7</v>
      </c>
      <c r="U7" s="311">
        <f>'Inputs and Model Assumptions'!$D$71</f>
        <v>0.7</v>
      </c>
      <c r="V7" s="311">
        <f>'Inputs and Model Assumptions'!$D$71</f>
        <v>0.7</v>
      </c>
      <c r="W7" s="311">
        <f>'Inputs and Model Assumptions'!$D$71</f>
        <v>0.7</v>
      </c>
      <c r="X7" s="311">
        <f>'Inputs and Model Assumptions'!$D$71</f>
        <v>0.7</v>
      </c>
      <c r="Y7" s="311">
        <f>'Inputs and Model Assumptions'!$D$71</f>
        <v>0.7</v>
      </c>
      <c r="Z7" s="311">
        <f>'Inputs and Model Assumptions'!$D$71</f>
        <v>0.7</v>
      </c>
      <c r="AA7" s="311">
        <f>'Inputs and Model Assumptions'!$D$71</f>
        <v>0.7</v>
      </c>
      <c r="AB7" s="311">
        <f>'Inputs and Model Assumptions'!$D$71</f>
        <v>0.7</v>
      </c>
      <c r="AC7" s="311">
        <f>'Inputs and Model Assumptions'!$D$72</f>
        <v>0.7</v>
      </c>
      <c r="AD7" s="311">
        <f>'Inputs and Model Assumptions'!$D$72</f>
        <v>0.7</v>
      </c>
      <c r="AE7" s="311">
        <f>'Inputs and Model Assumptions'!$D$72</f>
        <v>0.7</v>
      </c>
      <c r="AF7" s="311">
        <f>'Inputs and Model Assumptions'!$D$72</f>
        <v>0.7</v>
      </c>
      <c r="AG7" s="311">
        <f>'Inputs and Model Assumptions'!$D$72</f>
        <v>0.7</v>
      </c>
      <c r="AH7" s="311">
        <f>'Inputs and Model Assumptions'!$D$72</f>
        <v>0.7</v>
      </c>
      <c r="AI7" s="311">
        <f>'Inputs and Model Assumptions'!$D$72</f>
        <v>0.7</v>
      </c>
      <c r="AJ7" s="311">
        <f>'Inputs and Model Assumptions'!$D$72</f>
        <v>0.7</v>
      </c>
      <c r="AK7" s="311">
        <f>'Inputs and Model Assumptions'!$D$72</f>
        <v>0.7</v>
      </c>
      <c r="AL7" s="311">
        <f>'Inputs and Model Assumptions'!$D$72</f>
        <v>0.7</v>
      </c>
      <c r="AM7" s="311">
        <f>'Inputs and Model Assumptions'!$D$72</f>
        <v>0.7</v>
      </c>
      <c r="AN7" s="311">
        <f>'Inputs and Model Assumptions'!$D$72</f>
        <v>0.7</v>
      </c>
      <c r="AO7" s="311">
        <f>'Inputs and Model Assumptions'!$D$73</f>
        <v>0.7</v>
      </c>
      <c r="AP7" s="311">
        <f>'Inputs and Model Assumptions'!$D$73</f>
        <v>0.7</v>
      </c>
      <c r="AQ7" s="311">
        <f>'Inputs and Model Assumptions'!$D$73</f>
        <v>0.7</v>
      </c>
      <c r="AR7" s="311">
        <f>'Inputs and Model Assumptions'!$D$73</f>
        <v>0.7</v>
      </c>
      <c r="AS7" s="311">
        <f>'Inputs and Model Assumptions'!$D$73</f>
        <v>0.7</v>
      </c>
      <c r="AT7" s="311">
        <f>'Inputs and Model Assumptions'!$D$73</f>
        <v>0.7</v>
      </c>
      <c r="AU7" s="311">
        <f>'Inputs and Model Assumptions'!$D$73</f>
        <v>0.7</v>
      </c>
      <c r="AV7" s="311">
        <f>'Inputs and Model Assumptions'!$D$73</f>
        <v>0.7</v>
      </c>
      <c r="AW7" s="311">
        <f>'Inputs and Model Assumptions'!$D$73</f>
        <v>0.7</v>
      </c>
      <c r="AX7" s="311">
        <f>'Inputs and Model Assumptions'!$D$73</f>
        <v>0.7</v>
      </c>
      <c r="AY7" s="311">
        <f>'Inputs and Model Assumptions'!$D$73</f>
        <v>0.7</v>
      </c>
      <c r="AZ7" s="311">
        <f>'Inputs and Model Assumptions'!$D$73</f>
        <v>0.7</v>
      </c>
      <c r="BA7" s="311">
        <f>'Inputs and Model Assumptions'!$D$74</f>
        <v>0.7</v>
      </c>
      <c r="BB7" s="311">
        <f>'Inputs and Model Assumptions'!$D$74</f>
        <v>0.7</v>
      </c>
      <c r="BC7" s="311">
        <f>'Inputs and Model Assumptions'!$D$74</f>
        <v>0.7</v>
      </c>
      <c r="BD7" s="311">
        <f>'Inputs and Model Assumptions'!$D$74</f>
        <v>0.7</v>
      </c>
      <c r="BE7" s="311">
        <f>'Inputs and Model Assumptions'!$D$74</f>
        <v>0.7</v>
      </c>
      <c r="BF7" s="311">
        <f>'Inputs and Model Assumptions'!$D$74</f>
        <v>0.7</v>
      </c>
      <c r="BG7" s="311">
        <f>'Inputs and Model Assumptions'!$D$74</f>
        <v>0.7</v>
      </c>
      <c r="BH7" s="311">
        <f>'Inputs and Model Assumptions'!$D$74</f>
        <v>0.7</v>
      </c>
      <c r="BI7" s="311">
        <f>'Inputs and Model Assumptions'!$D$74</f>
        <v>0.7</v>
      </c>
      <c r="BJ7" s="311">
        <f>'Inputs and Model Assumptions'!$D$74</f>
        <v>0.7</v>
      </c>
      <c r="BK7" s="311">
        <f>'Inputs and Model Assumptions'!$D$74</f>
        <v>0.7</v>
      </c>
      <c r="BL7" s="311">
        <f>'Inputs and Model Assumptions'!$D$74</f>
        <v>0.7</v>
      </c>
      <c r="BM7" s="311">
        <f>'Inputs and Model Assumptions'!$D$75</f>
        <v>0.7</v>
      </c>
      <c r="BN7" s="311">
        <f>'Inputs and Model Assumptions'!$D$75</f>
        <v>0.7</v>
      </c>
      <c r="BO7" s="311">
        <f>'Inputs and Model Assumptions'!$D$75</f>
        <v>0.7</v>
      </c>
      <c r="BP7" s="311">
        <f>'Inputs and Model Assumptions'!$D$75</f>
        <v>0.7</v>
      </c>
      <c r="BQ7" s="311">
        <f>'Inputs and Model Assumptions'!$D$75</f>
        <v>0.7</v>
      </c>
      <c r="BR7" s="311">
        <f>'Inputs and Model Assumptions'!$D$75</f>
        <v>0.7</v>
      </c>
      <c r="BS7" s="311">
        <f>'Inputs and Model Assumptions'!$D$75</f>
        <v>0.7</v>
      </c>
      <c r="BT7" s="311">
        <f>'Inputs and Model Assumptions'!$D$75</f>
        <v>0.7</v>
      </c>
      <c r="BU7" s="311">
        <f>'Inputs and Model Assumptions'!$D$75</f>
        <v>0.7</v>
      </c>
      <c r="BV7" s="311">
        <f>'Inputs and Model Assumptions'!$D$75</f>
        <v>0.7</v>
      </c>
      <c r="BW7" s="311">
        <f>'Inputs and Model Assumptions'!$D$75</f>
        <v>0.7</v>
      </c>
      <c r="BX7" s="311">
        <f>'Inputs and Model Assumptions'!$D$75</f>
        <v>0.7</v>
      </c>
      <c r="BY7" s="311">
        <f>'Inputs and Model Assumptions'!$D$76</f>
        <v>0.7</v>
      </c>
      <c r="BZ7" s="311">
        <f>'Inputs and Model Assumptions'!$D$76</f>
        <v>0.7</v>
      </c>
      <c r="CA7" s="311">
        <f>'Inputs and Model Assumptions'!$D$76</f>
        <v>0.7</v>
      </c>
      <c r="CB7" s="311">
        <f>'Inputs and Model Assumptions'!$D$76</f>
        <v>0.7</v>
      </c>
      <c r="CC7" s="311">
        <f>'Inputs and Model Assumptions'!$D$76</f>
        <v>0.7</v>
      </c>
      <c r="CD7" s="311">
        <f>'Inputs and Model Assumptions'!$D$76</f>
        <v>0.7</v>
      </c>
      <c r="CE7" s="311">
        <f>'Inputs and Model Assumptions'!$D$76</f>
        <v>0.7</v>
      </c>
      <c r="CF7" s="311">
        <f>'Inputs and Model Assumptions'!$D$76</f>
        <v>0.7</v>
      </c>
      <c r="CG7" s="311">
        <f>'Inputs and Model Assumptions'!$D$76</f>
        <v>0.7</v>
      </c>
      <c r="CH7" s="311">
        <f>'Inputs and Model Assumptions'!$D$76</f>
        <v>0.7</v>
      </c>
      <c r="CI7" s="311">
        <f>'Inputs and Model Assumptions'!$D$76</f>
        <v>0.7</v>
      </c>
      <c r="CJ7" s="311">
        <f>'Inputs and Model Assumptions'!$D$76</f>
        <v>0.7</v>
      </c>
      <c r="CK7" s="311">
        <f>'Inputs and Model Assumptions'!$D$77</f>
        <v>0.7</v>
      </c>
      <c r="CL7" s="311">
        <f>'Inputs and Model Assumptions'!$D$77</f>
        <v>0.7</v>
      </c>
      <c r="CM7" s="311">
        <f>'Inputs and Model Assumptions'!$D$77</f>
        <v>0.7</v>
      </c>
      <c r="CN7" s="311">
        <f>'Inputs and Model Assumptions'!$D$77</f>
        <v>0.7</v>
      </c>
      <c r="CO7" s="311">
        <f>'Inputs and Model Assumptions'!$D$77</f>
        <v>0.7</v>
      </c>
      <c r="CP7" s="311">
        <f>'Inputs and Model Assumptions'!$D$77</f>
        <v>0.7</v>
      </c>
      <c r="CQ7" s="311">
        <f>'Inputs and Model Assumptions'!$D$77</f>
        <v>0.7</v>
      </c>
      <c r="CR7" s="311">
        <f>'Inputs and Model Assumptions'!$D$77</f>
        <v>0.7</v>
      </c>
      <c r="CS7" s="311">
        <f>'Inputs and Model Assumptions'!$D$77</f>
        <v>0.7</v>
      </c>
      <c r="CT7" s="311">
        <f>'Inputs and Model Assumptions'!$D$77</f>
        <v>0.7</v>
      </c>
      <c r="CU7" s="311">
        <f>'Inputs and Model Assumptions'!$D$77</f>
        <v>0.7</v>
      </c>
      <c r="CV7" s="311">
        <f>'Inputs and Model Assumptions'!$D$77</f>
        <v>0.7</v>
      </c>
      <c r="CW7" s="311">
        <f>'Inputs and Model Assumptions'!$D$78</f>
        <v>0.7</v>
      </c>
      <c r="CX7" s="311">
        <f>'Inputs and Model Assumptions'!$D$78</f>
        <v>0.7</v>
      </c>
      <c r="CY7" s="311">
        <f>'Inputs and Model Assumptions'!$D$78</f>
        <v>0.7</v>
      </c>
      <c r="CZ7" s="311">
        <f>'Inputs and Model Assumptions'!$D$78</f>
        <v>0.7</v>
      </c>
      <c r="DA7" s="311">
        <f>'Inputs and Model Assumptions'!$D$78</f>
        <v>0.7</v>
      </c>
      <c r="DB7" s="311">
        <f>'Inputs and Model Assumptions'!$D$78</f>
        <v>0.7</v>
      </c>
      <c r="DC7" s="311">
        <f>'Inputs and Model Assumptions'!$D$78</f>
        <v>0.7</v>
      </c>
      <c r="DD7" s="311">
        <f>'Inputs and Model Assumptions'!$D$78</f>
        <v>0.7</v>
      </c>
      <c r="DE7" s="311">
        <f>'Inputs and Model Assumptions'!$D$78</f>
        <v>0.7</v>
      </c>
      <c r="DF7" s="311">
        <f>'Inputs and Model Assumptions'!$D$78</f>
        <v>0.7</v>
      </c>
      <c r="DG7" s="311">
        <f>'Inputs and Model Assumptions'!$D$78</f>
        <v>0.7</v>
      </c>
      <c r="DH7" s="311">
        <f>'Inputs and Model Assumptions'!$D$78</f>
        <v>0.7</v>
      </c>
      <c r="DI7" s="311">
        <f>'Inputs and Model Assumptions'!$D$79</f>
        <v>0.7</v>
      </c>
      <c r="DJ7" s="311">
        <f>'Inputs and Model Assumptions'!$D$79</f>
        <v>0.7</v>
      </c>
      <c r="DK7" s="311">
        <f>'Inputs and Model Assumptions'!$D$79</f>
        <v>0.7</v>
      </c>
      <c r="DL7" s="311">
        <f>'Inputs and Model Assumptions'!$D$79</f>
        <v>0.7</v>
      </c>
      <c r="DM7" s="311">
        <f>'Inputs and Model Assumptions'!$D$79</f>
        <v>0.7</v>
      </c>
      <c r="DN7" s="311">
        <f>'Inputs and Model Assumptions'!$D$79</f>
        <v>0.7</v>
      </c>
      <c r="DO7" s="311">
        <f>'Inputs and Model Assumptions'!$D$79</f>
        <v>0.7</v>
      </c>
      <c r="DP7" s="311">
        <f>'Inputs and Model Assumptions'!$D$79</f>
        <v>0.7</v>
      </c>
      <c r="DQ7" s="311">
        <f>'Inputs and Model Assumptions'!$D$79</f>
        <v>0.7</v>
      </c>
      <c r="DR7" s="311">
        <f>'Inputs and Model Assumptions'!$D$79</f>
        <v>0.7</v>
      </c>
      <c r="DS7" s="311">
        <f>'Inputs and Model Assumptions'!$D$79</f>
        <v>0.7</v>
      </c>
      <c r="DT7" s="445">
        <f>'Inputs and Model Assumptions'!$D$79</f>
        <v>0.7</v>
      </c>
    </row>
    <row r="8" spans="1:124" ht="17" thickBot="1" x14ac:dyDescent="0.25">
      <c r="B8" s="305" t="s">
        <v>144</v>
      </c>
      <c r="C8" s="75"/>
      <c r="D8" s="303"/>
      <c r="E8" s="161">
        <f>E7*Provider!E38</f>
        <v>238466.66666666666</v>
      </c>
      <c r="F8" s="161">
        <f>F7*Provider!F38</f>
        <v>238466.66666666666</v>
      </c>
      <c r="G8" s="161">
        <f>G7*Provider!G38</f>
        <v>238466.66666666666</v>
      </c>
      <c r="H8" s="161">
        <f>H7*Provider!H38</f>
        <v>238466.66666666666</v>
      </c>
      <c r="I8" s="161">
        <f>I7*Provider!I38</f>
        <v>238466.66666666666</v>
      </c>
      <c r="J8" s="161">
        <f>J7*Provider!J38</f>
        <v>238466.66666666666</v>
      </c>
      <c r="K8" s="161">
        <f>K7*Provider!K38</f>
        <v>238466.66666666666</v>
      </c>
      <c r="L8" s="161">
        <f>L7*Provider!L38</f>
        <v>238466.66666666666</v>
      </c>
      <c r="M8" s="161">
        <f>M7*Provider!M38</f>
        <v>238466.66666666666</v>
      </c>
      <c r="N8" s="161">
        <f>N7*Provider!N38</f>
        <v>238466.66666666666</v>
      </c>
      <c r="O8" s="161">
        <f>O7*Provider!O38</f>
        <v>238466.66666666666</v>
      </c>
      <c r="P8" s="161">
        <f>P7*Provider!P38</f>
        <v>238466.66666666666</v>
      </c>
      <c r="Q8" s="161">
        <f>Q7*Provider!Q38</f>
        <v>238466.66666666666</v>
      </c>
      <c r="R8" s="161">
        <f>R7*Provider!R38</f>
        <v>238466.66666666666</v>
      </c>
      <c r="S8" s="161">
        <f>S7*Provider!S38</f>
        <v>238466.66666666666</v>
      </c>
      <c r="T8" s="161">
        <f>T7*Provider!T38</f>
        <v>238466.66666666666</v>
      </c>
      <c r="U8" s="161">
        <f>U7*Provider!U38</f>
        <v>238466.66666666666</v>
      </c>
      <c r="V8" s="161">
        <f>V7*Provider!V38</f>
        <v>238466.66666666666</v>
      </c>
      <c r="W8" s="161">
        <f>W7*Provider!W38</f>
        <v>238466.66666666666</v>
      </c>
      <c r="X8" s="161">
        <f>X7*Provider!X38</f>
        <v>238466.66666666666</v>
      </c>
      <c r="Y8" s="161">
        <f>Y7*Provider!Y38</f>
        <v>238466.66666666666</v>
      </c>
      <c r="Z8" s="161">
        <f>Z7*Provider!Z38</f>
        <v>238466.66666666666</v>
      </c>
      <c r="AA8" s="161">
        <f>AA7*Provider!AA38</f>
        <v>238466.66666666666</v>
      </c>
      <c r="AB8" s="161">
        <f>AB7*Provider!AB38</f>
        <v>238466.66666666666</v>
      </c>
      <c r="AC8" s="161">
        <f>AC7*Provider!AC38</f>
        <v>238466.66666666666</v>
      </c>
      <c r="AD8" s="161">
        <f>AD7*Provider!AD38</f>
        <v>238466.66666666666</v>
      </c>
      <c r="AE8" s="161">
        <f>AE7*Provider!AE38</f>
        <v>238466.66666666666</v>
      </c>
      <c r="AF8" s="161">
        <f>AF7*Provider!AF38</f>
        <v>238466.66666666666</v>
      </c>
      <c r="AG8" s="161">
        <f>AG7*Provider!AG38</f>
        <v>238466.66666666666</v>
      </c>
      <c r="AH8" s="161">
        <f>AH7*Provider!AH38</f>
        <v>238466.66666666666</v>
      </c>
      <c r="AI8" s="161">
        <f>AI7*Provider!AI38</f>
        <v>238466.66666666666</v>
      </c>
      <c r="AJ8" s="161">
        <f>AJ7*Provider!AJ38</f>
        <v>238466.66666666666</v>
      </c>
      <c r="AK8" s="161">
        <f>AK7*Provider!AK38</f>
        <v>238466.66666666666</v>
      </c>
      <c r="AL8" s="161">
        <f>AL7*Provider!AL38</f>
        <v>238466.66666666666</v>
      </c>
      <c r="AM8" s="161">
        <f>AM7*Provider!AM38</f>
        <v>238466.66666666666</v>
      </c>
      <c r="AN8" s="161">
        <f>AN7*Provider!AN38</f>
        <v>238466.66666666666</v>
      </c>
      <c r="AO8" s="161">
        <f>AO7*Provider!AO38</f>
        <v>238466.66666666666</v>
      </c>
      <c r="AP8" s="161">
        <f>AP7*Provider!AP38</f>
        <v>238466.66666666666</v>
      </c>
      <c r="AQ8" s="161">
        <f>AQ7*Provider!AQ38</f>
        <v>238466.66666666666</v>
      </c>
      <c r="AR8" s="161">
        <f>AR7*Provider!AR38</f>
        <v>238466.66666666666</v>
      </c>
      <c r="AS8" s="161">
        <f>AS7*Provider!AS38</f>
        <v>238466.66666666666</v>
      </c>
      <c r="AT8" s="161">
        <f>AT7*Provider!AT38</f>
        <v>238466.66666666666</v>
      </c>
      <c r="AU8" s="161">
        <f>AU7*Provider!AU38</f>
        <v>238466.66666666666</v>
      </c>
      <c r="AV8" s="161">
        <f>AV7*Provider!AV38</f>
        <v>238466.66666666666</v>
      </c>
      <c r="AW8" s="161">
        <f>AW7*Provider!AW38</f>
        <v>238466.66666666666</v>
      </c>
      <c r="AX8" s="161">
        <f>AX7*Provider!AX38</f>
        <v>238466.66666666666</v>
      </c>
      <c r="AY8" s="161">
        <f>AY7*Provider!AY38</f>
        <v>238466.66666666666</v>
      </c>
      <c r="AZ8" s="161">
        <f>AZ7*Provider!AZ38</f>
        <v>238466.66666666666</v>
      </c>
      <c r="BA8" s="161">
        <f>BA7*Provider!BA38</f>
        <v>238466.66666666666</v>
      </c>
      <c r="BB8" s="161">
        <f>BB7*Provider!BB38</f>
        <v>238466.66666666666</v>
      </c>
      <c r="BC8" s="161">
        <f>BC7*Provider!BC38</f>
        <v>238466.66666666666</v>
      </c>
      <c r="BD8" s="161">
        <f>BD7*Provider!BD38</f>
        <v>238466.66666666666</v>
      </c>
      <c r="BE8" s="161">
        <f>BE7*Provider!BE38</f>
        <v>238466.66666666666</v>
      </c>
      <c r="BF8" s="161">
        <f>BF7*Provider!BF38</f>
        <v>238466.66666666666</v>
      </c>
      <c r="BG8" s="161">
        <f>BG7*Provider!BG38</f>
        <v>238466.66666666666</v>
      </c>
      <c r="BH8" s="161">
        <f>BH7*Provider!BH38</f>
        <v>238466.66666666666</v>
      </c>
      <c r="BI8" s="161">
        <f>BI7*Provider!BI38</f>
        <v>238466.66666666666</v>
      </c>
      <c r="BJ8" s="161">
        <f>BJ7*Provider!BJ38</f>
        <v>238466.66666666666</v>
      </c>
      <c r="BK8" s="161">
        <f>BK7*Provider!BK38</f>
        <v>238466.66666666666</v>
      </c>
      <c r="BL8" s="161">
        <f>BL7*Provider!BL38</f>
        <v>238466.66666666666</v>
      </c>
      <c r="BM8" s="161">
        <f>BM7*Provider!BM38</f>
        <v>238466.66666666666</v>
      </c>
      <c r="BN8" s="161">
        <f>BN7*Provider!BN38</f>
        <v>238466.66666666666</v>
      </c>
      <c r="BO8" s="161">
        <f>BO7*Provider!BO38</f>
        <v>238466.66666666666</v>
      </c>
      <c r="BP8" s="161">
        <f>BP7*Provider!BP38</f>
        <v>238466.66666666666</v>
      </c>
      <c r="BQ8" s="161">
        <f>BQ7*Provider!BQ38</f>
        <v>238466.66666666666</v>
      </c>
      <c r="BR8" s="161">
        <f>BR7*Provider!BR38</f>
        <v>238466.66666666666</v>
      </c>
      <c r="BS8" s="161">
        <f>BS7*Provider!BS38</f>
        <v>238466.66666666666</v>
      </c>
      <c r="BT8" s="161">
        <f>BT7*Provider!BT38</f>
        <v>238466.66666666666</v>
      </c>
      <c r="BU8" s="161">
        <f>BU7*Provider!BU38</f>
        <v>238466.66666666666</v>
      </c>
      <c r="BV8" s="161">
        <f>BV7*Provider!BV38</f>
        <v>238466.66666666666</v>
      </c>
      <c r="BW8" s="161">
        <f>BW7*Provider!BW38</f>
        <v>238466.66666666666</v>
      </c>
      <c r="BX8" s="161">
        <f>BX7*Provider!BX38</f>
        <v>238466.66666666666</v>
      </c>
      <c r="BY8" s="161">
        <f>BY7*Provider!BY38</f>
        <v>238466.66666666666</v>
      </c>
      <c r="BZ8" s="161">
        <f>BZ7*Provider!BZ38</f>
        <v>238466.66666666666</v>
      </c>
      <c r="CA8" s="161">
        <f>CA7*Provider!CA38</f>
        <v>238466.66666666666</v>
      </c>
      <c r="CB8" s="161">
        <f>CB7*Provider!CB38</f>
        <v>238466.66666666666</v>
      </c>
      <c r="CC8" s="161">
        <f>CC7*Provider!CC38</f>
        <v>238466.66666666666</v>
      </c>
      <c r="CD8" s="161">
        <f>CD7*Provider!CD38</f>
        <v>238466.66666666666</v>
      </c>
      <c r="CE8" s="161">
        <f>CE7*Provider!CE38</f>
        <v>238466.66666666666</v>
      </c>
      <c r="CF8" s="161">
        <f>CF7*Provider!CF38</f>
        <v>238466.66666666666</v>
      </c>
      <c r="CG8" s="161">
        <f>CG7*Provider!CG38</f>
        <v>238466.66666666666</v>
      </c>
      <c r="CH8" s="161">
        <f>CH7*Provider!CH38</f>
        <v>238466.66666666666</v>
      </c>
      <c r="CI8" s="161">
        <f>CI7*Provider!CI38</f>
        <v>238466.66666666666</v>
      </c>
      <c r="CJ8" s="161">
        <f>CJ7*Provider!CJ38</f>
        <v>238466.66666666666</v>
      </c>
      <c r="CK8" s="161">
        <f>CK7*Provider!CK38</f>
        <v>238466.66666666666</v>
      </c>
      <c r="CL8" s="161">
        <f>CL7*Provider!CL38</f>
        <v>238466.66666666666</v>
      </c>
      <c r="CM8" s="161">
        <f>CM7*Provider!CM38</f>
        <v>238466.66666666666</v>
      </c>
      <c r="CN8" s="161">
        <f>CN7*Provider!CN38</f>
        <v>238466.66666666666</v>
      </c>
      <c r="CO8" s="161">
        <f>CO7*Provider!CO38</f>
        <v>238466.66666666666</v>
      </c>
      <c r="CP8" s="161">
        <f>CP7*Provider!CP38</f>
        <v>238466.66666666666</v>
      </c>
      <c r="CQ8" s="161">
        <f>CQ7*Provider!CQ38</f>
        <v>238466.66666666666</v>
      </c>
      <c r="CR8" s="161">
        <f>CR7*Provider!CR38</f>
        <v>238466.66666666666</v>
      </c>
      <c r="CS8" s="161">
        <f>CS7*Provider!CS38</f>
        <v>238466.66666666666</v>
      </c>
      <c r="CT8" s="161">
        <f>CT7*Provider!CT38</f>
        <v>238466.66666666666</v>
      </c>
      <c r="CU8" s="161">
        <f>CU7*Provider!CU38</f>
        <v>238466.66666666666</v>
      </c>
      <c r="CV8" s="161">
        <f>CV7*Provider!CV38</f>
        <v>238466.66666666666</v>
      </c>
      <c r="CW8" s="161">
        <f>CW7*Provider!CW38</f>
        <v>238466.66666666666</v>
      </c>
      <c r="CX8" s="161">
        <f>CX7*Provider!CX38</f>
        <v>238466.66666666666</v>
      </c>
      <c r="CY8" s="161">
        <f>CY7*Provider!CY38</f>
        <v>238466.66666666666</v>
      </c>
      <c r="CZ8" s="161">
        <f>CZ7*Provider!CZ38</f>
        <v>238466.66666666666</v>
      </c>
      <c r="DA8" s="161">
        <f>DA7*Provider!DA38</f>
        <v>238466.66666666666</v>
      </c>
      <c r="DB8" s="161">
        <f>DB7*Provider!DB38</f>
        <v>238466.66666666666</v>
      </c>
      <c r="DC8" s="161">
        <f>DC7*Provider!DC38</f>
        <v>238466.66666666666</v>
      </c>
      <c r="DD8" s="161">
        <f>DD7*Provider!DD38</f>
        <v>238466.66666666666</v>
      </c>
      <c r="DE8" s="161">
        <f>DE7*Provider!DE38</f>
        <v>238466.66666666666</v>
      </c>
      <c r="DF8" s="161">
        <f>DF7*Provider!DF38</f>
        <v>238466.66666666666</v>
      </c>
      <c r="DG8" s="161">
        <f>DG7*Provider!DG38</f>
        <v>238466.66666666666</v>
      </c>
      <c r="DH8" s="161">
        <f>DH7*Provider!DH38</f>
        <v>238466.66666666666</v>
      </c>
      <c r="DI8" s="161">
        <f>DI7*Provider!DI38</f>
        <v>238466.66666666666</v>
      </c>
      <c r="DJ8" s="161">
        <f>DJ7*Provider!DJ38</f>
        <v>238466.66666666666</v>
      </c>
      <c r="DK8" s="161">
        <f>DK7*Provider!DK38</f>
        <v>0</v>
      </c>
      <c r="DL8" s="161">
        <f>DL7*Provider!DL38</f>
        <v>0</v>
      </c>
      <c r="DM8" s="161">
        <f>DM7*Provider!DM38</f>
        <v>0</v>
      </c>
      <c r="DN8" s="161">
        <f>DN7*Provider!DN38</f>
        <v>0</v>
      </c>
      <c r="DO8" s="161">
        <f>DO7*Provider!DO38</f>
        <v>0</v>
      </c>
      <c r="DP8" s="161">
        <f>DP7*Provider!DP38</f>
        <v>0</v>
      </c>
      <c r="DQ8" s="161">
        <f>DQ7*Provider!DQ38</f>
        <v>0</v>
      </c>
      <c r="DR8" s="161">
        <f>DR7*Provider!DR38</f>
        <v>0</v>
      </c>
      <c r="DS8" s="161">
        <f>DS7*Provider!DS38</f>
        <v>0</v>
      </c>
      <c r="DT8" s="162">
        <f>DT7*Provider!DT38</f>
        <v>0</v>
      </c>
    </row>
    <row r="9" spans="1:124" x14ac:dyDescent="0.2">
      <c r="B9" s="299" t="s">
        <v>23</v>
      </c>
      <c r="C9" s="166">
        <f t="shared" ref="C9:C13" si="6">SUM(D9:DT9)</f>
        <v>0</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9"/>
    </row>
    <row r="10" spans="1:124" x14ac:dyDescent="0.2">
      <c r="B10" s="297" t="s">
        <v>193</v>
      </c>
      <c r="C10" s="166">
        <f t="shared" si="6"/>
        <v>5576970.7719384534</v>
      </c>
      <c r="D10" s="158"/>
      <c r="E10" s="158">
        <f>E8*Pricing!$B$35</f>
        <v>50699.734290349632</v>
      </c>
      <c r="F10" s="158">
        <f>F8*Pricing!$B$35</f>
        <v>50699.734290349632</v>
      </c>
      <c r="G10" s="158">
        <f>G8*Pricing!$B$35</f>
        <v>50699.734290349632</v>
      </c>
      <c r="H10" s="158">
        <f>H8*Pricing!$B$35</f>
        <v>50699.734290349632</v>
      </c>
      <c r="I10" s="158">
        <f>I8*Pricing!$B$35</f>
        <v>50699.734290349632</v>
      </c>
      <c r="J10" s="158">
        <f>J8*Pricing!$B$35</f>
        <v>50699.734290349632</v>
      </c>
      <c r="K10" s="158">
        <f>K8*Pricing!$B$35</f>
        <v>50699.734290349632</v>
      </c>
      <c r="L10" s="158">
        <f>L8*Pricing!$B$35</f>
        <v>50699.734290349632</v>
      </c>
      <c r="M10" s="158">
        <f>M8*Pricing!$B$35</f>
        <v>50699.734290349632</v>
      </c>
      <c r="N10" s="158">
        <f>N8*Pricing!$B$35</f>
        <v>50699.734290349632</v>
      </c>
      <c r="O10" s="158">
        <f>O8*Pricing!$B$35</f>
        <v>50699.734290349632</v>
      </c>
      <c r="P10" s="158">
        <f>P8*Pricing!$B$35</f>
        <v>50699.734290349632</v>
      </c>
      <c r="Q10" s="158">
        <f>Q8*Pricing!$B$35</f>
        <v>50699.734290349632</v>
      </c>
      <c r="R10" s="158">
        <f>R8*Pricing!$B$35</f>
        <v>50699.734290349632</v>
      </c>
      <c r="S10" s="158">
        <f>S8*Pricing!$B$35</f>
        <v>50699.734290349632</v>
      </c>
      <c r="T10" s="158">
        <f>T8*Pricing!$B$35</f>
        <v>50699.734290349632</v>
      </c>
      <c r="U10" s="158">
        <f>U8*Pricing!$B$35</f>
        <v>50699.734290349632</v>
      </c>
      <c r="V10" s="158">
        <f>V8*Pricing!$B$35</f>
        <v>50699.734290349632</v>
      </c>
      <c r="W10" s="158">
        <f>W8*Pricing!$B$35</f>
        <v>50699.734290349632</v>
      </c>
      <c r="X10" s="158">
        <f>X8*Pricing!$B$35</f>
        <v>50699.734290349632</v>
      </c>
      <c r="Y10" s="158">
        <f>Y8*Pricing!$B$35</f>
        <v>50699.734290349632</v>
      </c>
      <c r="Z10" s="158">
        <f>Z8*Pricing!$B$35</f>
        <v>50699.734290349632</v>
      </c>
      <c r="AA10" s="158">
        <f>AA8*Pricing!$B$35</f>
        <v>50699.734290349632</v>
      </c>
      <c r="AB10" s="158">
        <f>AB8*Pricing!$B$35</f>
        <v>50699.734290349632</v>
      </c>
      <c r="AC10" s="158">
        <f>AC8*Pricing!$B$35</f>
        <v>50699.734290349632</v>
      </c>
      <c r="AD10" s="158">
        <f>AD8*Pricing!$B$35</f>
        <v>50699.734290349632</v>
      </c>
      <c r="AE10" s="158">
        <f>AE8*Pricing!$B$35</f>
        <v>50699.734290349632</v>
      </c>
      <c r="AF10" s="158">
        <f>AF8*Pricing!$B$35</f>
        <v>50699.734290349632</v>
      </c>
      <c r="AG10" s="158">
        <f>AG8*Pricing!$B$35</f>
        <v>50699.734290349632</v>
      </c>
      <c r="AH10" s="158">
        <f>AH8*Pricing!$B$35</f>
        <v>50699.734290349632</v>
      </c>
      <c r="AI10" s="158">
        <f>AI8*Pricing!$B$35</f>
        <v>50699.734290349632</v>
      </c>
      <c r="AJ10" s="158">
        <f>AJ8*Pricing!$B$35</f>
        <v>50699.734290349632</v>
      </c>
      <c r="AK10" s="158">
        <f>AK8*Pricing!$B$35</f>
        <v>50699.734290349632</v>
      </c>
      <c r="AL10" s="158">
        <f>AL8*Pricing!$B$35</f>
        <v>50699.734290349632</v>
      </c>
      <c r="AM10" s="158">
        <f>AM8*Pricing!$B$35</f>
        <v>50699.734290349632</v>
      </c>
      <c r="AN10" s="158">
        <f>AN8*Pricing!$B$35</f>
        <v>50699.734290349632</v>
      </c>
      <c r="AO10" s="158">
        <f>AO8*Pricing!$B$35</f>
        <v>50699.734290349632</v>
      </c>
      <c r="AP10" s="158">
        <f>AP8*Pricing!$B$35</f>
        <v>50699.734290349632</v>
      </c>
      <c r="AQ10" s="158">
        <f>AQ8*Pricing!$B$35</f>
        <v>50699.734290349632</v>
      </c>
      <c r="AR10" s="158">
        <f>AR8*Pricing!$B$35</f>
        <v>50699.734290349632</v>
      </c>
      <c r="AS10" s="158">
        <f>AS8*Pricing!$B$35</f>
        <v>50699.734290349632</v>
      </c>
      <c r="AT10" s="158">
        <f>AT8*Pricing!$B$35</f>
        <v>50699.734290349632</v>
      </c>
      <c r="AU10" s="158">
        <f>AU8*Pricing!$B$35</f>
        <v>50699.734290349632</v>
      </c>
      <c r="AV10" s="158">
        <f>AV8*Pricing!$B$35</f>
        <v>50699.734290349632</v>
      </c>
      <c r="AW10" s="158">
        <f>AW8*Pricing!$B$35</f>
        <v>50699.734290349632</v>
      </c>
      <c r="AX10" s="158">
        <f>AX8*Pricing!$B$35</f>
        <v>50699.734290349632</v>
      </c>
      <c r="AY10" s="158">
        <f>AY8*Pricing!$B$35</f>
        <v>50699.734290349632</v>
      </c>
      <c r="AZ10" s="158">
        <f>AZ8*Pricing!$B$35</f>
        <v>50699.734290349632</v>
      </c>
      <c r="BA10" s="158">
        <f>BA8*Pricing!$B$35</f>
        <v>50699.734290349632</v>
      </c>
      <c r="BB10" s="158">
        <f>BB8*Pricing!$B$35</f>
        <v>50699.734290349632</v>
      </c>
      <c r="BC10" s="158">
        <f>BC8*Pricing!$B$35</f>
        <v>50699.734290349632</v>
      </c>
      <c r="BD10" s="158">
        <f>BD8*Pricing!$B$35</f>
        <v>50699.734290349632</v>
      </c>
      <c r="BE10" s="158">
        <f>BE8*Pricing!$B$35</f>
        <v>50699.734290349632</v>
      </c>
      <c r="BF10" s="158">
        <f>BF8*Pricing!$B$35</f>
        <v>50699.734290349632</v>
      </c>
      <c r="BG10" s="158">
        <f>BG8*Pricing!$B$35</f>
        <v>50699.734290349632</v>
      </c>
      <c r="BH10" s="158">
        <f>BH8*Pricing!$B$35</f>
        <v>50699.734290349632</v>
      </c>
      <c r="BI10" s="158">
        <f>BI8*Pricing!$B$35</f>
        <v>50699.734290349632</v>
      </c>
      <c r="BJ10" s="158">
        <f>BJ8*Pricing!$B$35</f>
        <v>50699.734290349632</v>
      </c>
      <c r="BK10" s="158">
        <f>BK8*Pricing!$B$35</f>
        <v>50699.734290349632</v>
      </c>
      <c r="BL10" s="158">
        <f>BL8*Pricing!$B$35</f>
        <v>50699.734290349632</v>
      </c>
      <c r="BM10" s="158">
        <f>BM8*Pricing!$B$35</f>
        <v>50699.734290349632</v>
      </c>
      <c r="BN10" s="158">
        <f>BN8*Pricing!$B$35</f>
        <v>50699.734290349632</v>
      </c>
      <c r="BO10" s="158">
        <f>BO8*Pricing!$B$35</f>
        <v>50699.734290349632</v>
      </c>
      <c r="BP10" s="158">
        <f>BP8*Pricing!$B$35</f>
        <v>50699.734290349632</v>
      </c>
      <c r="BQ10" s="158">
        <f>BQ8*Pricing!$B$35</f>
        <v>50699.734290349632</v>
      </c>
      <c r="BR10" s="158">
        <f>BR8*Pricing!$B$35</f>
        <v>50699.734290349632</v>
      </c>
      <c r="BS10" s="158">
        <f>BS8*Pricing!$B$35</f>
        <v>50699.734290349632</v>
      </c>
      <c r="BT10" s="158">
        <f>BT8*Pricing!$B$35</f>
        <v>50699.734290349632</v>
      </c>
      <c r="BU10" s="158">
        <f>BU8*Pricing!$B$35</f>
        <v>50699.734290349632</v>
      </c>
      <c r="BV10" s="158">
        <f>BV8*Pricing!$B$35</f>
        <v>50699.734290349632</v>
      </c>
      <c r="BW10" s="158">
        <f>BW8*Pricing!$B$35</f>
        <v>50699.734290349632</v>
      </c>
      <c r="BX10" s="158">
        <f>BX8*Pricing!$B$35</f>
        <v>50699.734290349632</v>
      </c>
      <c r="BY10" s="158">
        <f>BY8*Pricing!$B$35</f>
        <v>50699.734290349632</v>
      </c>
      <c r="BZ10" s="158">
        <f>BZ8*Pricing!$B$35</f>
        <v>50699.734290349632</v>
      </c>
      <c r="CA10" s="158">
        <f>CA8*Pricing!$B$35</f>
        <v>50699.734290349632</v>
      </c>
      <c r="CB10" s="158">
        <f>CB8*Pricing!$B$35</f>
        <v>50699.734290349632</v>
      </c>
      <c r="CC10" s="158">
        <f>CC8*Pricing!$B$35</f>
        <v>50699.734290349632</v>
      </c>
      <c r="CD10" s="158">
        <f>CD8*Pricing!$B$35</f>
        <v>50699.734290349632</v>
      </c>
      <c r="CE10" s="158">
        <f>CE8*Pricing!$B$35</f>
        <v>50699.734290349632</v>
      </c>
      <c r="CF10" s="158">
        <f>CF8*Pricing!$B$35</f>
        <v>50699.734290349632</v>
      </c>
      <c r="CG10" s="158">
        <f>CG8*Pricing!$B$35</f>
        <v>50699.734290349632</v>
      </c>
      <c r="CH10" s="158">
        <f>CH8*Pricing!$B$35</f>
        <v>50699.734290349632</v>
      </c>
      <c r="CI10" s="158">
        <f>CI8*Pricing!$B$35</f>
        <v>50699.734290349632</v>
      </c>
      <c r="CJ10" s="158">
        <f>CJ8*Pricing!$B$35</f>
        <v>50699.734290349632</v>
      </c>
      <c r="CK10" s="158">
        <f>CK8*Pricing!$B$35</f>
        <v>50699.734290349632</v>
      </c>
      <c r="CL10" s="158">
        <f>CL8*Pricing!$B$35</f>
        <v>50699.734290349632</v>
      </c>
      <c r="CM10" s="158">
        <f>CM8*Pricing!$B$35</f>
        <v>50699.734290349632</v>
      </c>
      <c r="CN10" s="158">
        <f>CN8*Pricing!$B$35</f>
        <v>50699.734290349632</v>
      </c>
      <c r="CO10" s="158">
        <f>CO8*Pricing!$B$35</f>
        <v>50699.734290349632</v>
      </c>
      <c r="CP10" s="158">
        <f>CP8*Pricing!$B$35</f>
        <v>50699.734290349632</v>
      </c>
      <c r="CQ10" s="158">
        <f>CQ8*Pricing!$B$35</f>
        <v>50699.734290349632</v>
      </c>
      <c r="CR10" s="158">
        <f>CR8*Pricing!$B$35</f>
        <v>50699.734290349632</v>
      </c>
      <c r="CS10" s="158">
        <f>CS8*Pricing!$B$35</f>
        <v>50699.734290349632</v>
      </c>
      <c r="CT10" s="158">
        <f>CT8*Pricing!$B$35</f>
        <v>50699.734290349632</v>
      </c>
      <c r="CU10" s="158">
        <f>CU8*Pricing!$B$35</f>
        <v>50699.734290349632</v>
      </c>
      <c r="CV10" s="158">
        <f>CV8*Pricing!$B$35</f>
        <v>50699.734290349632</v>
      </c>
      <c r="CW10" s="158">
        <f>CW8*Pricing!$B$35</f>
        <v>50699.734290349632</v>
      </c>
      <c r="CX10" s="158">
        <f>CX8*Pricing!$B$35</f>
        <v>50699.734290349632</v>
      </c>
      <c r="CY10" s="158">
        <f>CY8*Pricing!$B$35</f>
        <v>50699.734290349632</v>
      </c>
      <c r="CZ10" s="158">
        <f>CZ8*Pricing!$B$35</f>
        <v>50699.734290349632</v>
      </c>
      <c r="DA10" s="158">
        <f>DA8*Pricing!$B$35</f>
        <v>50699.734290349632</v>
      </c>
      <c r="DB10" s="158">
        <f>DB8*Pricing!$B$35</f>
        <v>50699.734290349632</v>
      </c>
      <c r="DC10" s="158">
        <f>DC8*Pricing!$B$35</f>
        <v>50699.734290349632</v>
      </c>
      <c r="DD10" s="158">
        <f>DD8*Pricing!$B$35</f>
        <v>50699.734290349632</v>
      </c>
      <c r="DE10" s="158">
        <f>DE8*Pricing!$B$35</f>
        <v>50699.734290349632</v>
      </c>
      <c r="DF10" s="158">
        <f>DF8*Pricing!$B$35</f>
        <v>50699.734290349632</v>
      </c>
      <c r="DG10" s="158">
        <f>DG8*Pricing!$B$35</f>
        <v>50699.734290349632</v>
      </c>
      <c r="DH10" s="158">
        <f>DH8*Pricing!$B$35</f>
        <v>50699.734290349632</v>
      </c>
      <c r="DI10" s="158">
        <f>DI8*Pricing!$B$35</f>
        <v>50699.734290349632</v>
      </c>
      <c r="DJ10" s="158">
        <f>DJ8*Pricing!$B$35</f>
        <v>50699.734290349632</v>
      </c>
      <c r="DK10" s="158">
        <f>DK8*Pricing!$B$35</f>
        <v>0</v>
      </c>
      <c r="DL10" s="158">
        <f>DL8*Pricing!$B$35</f>
        <v>0</v>
      </c>
      <c r="DM10" s="158">
        <f>DM8*Pricing!$B$35</f>
        <v>0</v>
      </c>
      <c r="DN10" s="158">
        <f>DN8*Pricing!$B$35</f>
        <v>0</v>
      </c>
      <c r="DO10" s="158">
        <f>DO8*Pricing!$B$35</f>
        <v>0</v>
      </c>
      <c r="DP10" s="158">
        <f>DP8*Pricing!$B$35</f>
        <v>0</v>
      </c>
      <c r="DQ10" s="158">
        <f>DQ8*Pricing!$B$35</f>
        <v>0</v>
      </c>
      <c r="DR10" s="158">
        <f>DR8*Pricing!$B$35</f>
        <v>0</v>
      </c>
      <c r="DS10" s="158">
        <f>DS8*Pricing!$B$35</f>
        <v>0</v>
      </c>
      <c r="DT10" s="159">
        <f>DT8*Pricing!$B$35</f>
        <v>0</v>
      </c>
    </row>
    <row r="11" spans="1:124" x14ac:dyDescent="0.2">
      <c r="B11" s="297" t="s">
        <v>145</v>
      </c>
      <c r="C11" s="166">
        <f t="shared" si="6"/>
        <v>360000</v>
      </c>
      <c r="D11" s="158"/>
      <c r="E11" s="158">
        <f>Provider!E11</f>
        <v>0</v>
      </c>
      <c r="F11" s="158">
        <f>Provider!F11</f>
        <v>0</v>
      </c>
      <c r="G11" s="158">
        <f>Provider!G11</f>
        <v>0</v>
      </c>
      <c r="H11" s="158">
        <f>Provider!H11</f>
        <v>0</v>
      </c>
      <c r="I11" s="158">
        <f>Provider!I11</f>
        <v>0</v>
      </c>
      <c r="J11" s="158">
        <f>Provider!J11</f>
        <v>0</v>
      </c>
      <c r="K11" s="158">
        <f>Provider!K11</f>
        <v>0</v>
      </c>
      <c r="L11" s="158">
        <f>Provider!L11</f>
        <v>0</v>
      </c>
      <c r="M11" s="158">
        <f>Provider!M11</f>
        <v>0</v>
      </c>
      <c r="N11" s="158">
        <f>Provider!N11</f>
        <v>0</v>
      </c>
      <c r="O11" s="158">
        <f>Provider!O11</f>
        <v>0</v>
      </c>
      <c r="P11" s="158">
        <f>Provider!P11</f>
        <v>0</v>
      </c>
      <c r="Q11" s="158">
        <f>Provider!Q11</f>
        <v>0</v>
      </c>
      <c r="R11" s="158">
        <f>Provider!R11</f>
        <v>0</v>
      </c>
      <c r="S11" s="158">
        <f>Provider!S11</f>
        <v>0</v>
      </c>
      <c r="T11" s="158">
        <f>Provider!T11</f>
        <v>0</v>
      </c>
      <c r="U11" s="158">
        <f>Provider!U11</f>
        <v>0</v>
      </c>
      <c r="V11" s="158">
        <f>Provider!V11</f>
        <v>0</v>
      </c>
      <c r="W11" s="158">
        <f>Provider!W11</f>
        <v>0</v>
      </c>
      <c r="X11" s="158">
        <f>Provider!X11</f>
        <v>0</v>
      </c>
      <c r="Y11" s="158">
        <f>Provider!Y11</f>
        <v>0</v>
      </c>
      <c r="Z11" s="158">
        <f>Provider!Z11</f>
        <v>0</v>
      </c>
      <c r="AA11" s="158">
        <f>Provider!AA11</f>
        <v>0</v>
      </c>
      <c r="AB11" s="158">
        <f>Provider!AB11</f>
        <v>0</v>
      </c>
      <c r="AC11" s="158">
        <f>Provider!AC11</f>
        <v>0</v>
      </c>
      <c r="AD11" s="158">
        <f>Provider!AD11</f>
        <v>0</v>
      </c>
      <c r="AE11" s="158">
        <f>Provider!AE11</f>
        <v>0</v>
      </c>
      <c r="AF11" s="158">
        <f>Provider!AF11</f>
        <v>0</v>
      </c>
      <c r="AG11" s="158">
        <f>Provider!AG11</f>
        <v>0</v>
      </c>
      <c r="AH11" s="158">
        <f>Provider!AH11</f>
        <v>0</v>
      </c>
      <c r="AI11" s="158">
        <f>Provider!AI11</f>
        <v>0</v>
      </c>
      <c r="AJ11" s="158">
        <f>Provider!AJ11</f>
        <v>0</v>
      </c>
      <c r="AK11" s="158">
        <f>Provider!AK11</f>
        <v>0</v>
      </c>
      <c r="AL11" s="158">
        <f>Provider!AL11</f>
        <v>0</v>
      </c>
      <c r="AM11" s="158">
        <f>Provider!AM11</f>
        <v>0</v>
      </c>
      <c r="AN11" s="158">
        <f>Provider!AN11</f>
        <v>0</v>
      </c>
      <c r="AO11" s="158">
        <f>Provider!AO11</f>
        <v>0</v>
      </c>
      <c r="AP11" s="158">
        <f>Provider!AP11</f>
        <v>0</v>
      </c>
      <c r="AQ11" s="158">
        <f>Provider!AQ11</f>
        <v>0</v>
      </c>
      <c r="AR11" s="158">
        <f>Provider!AR11</f>
        <v>0</v>
      </c>
      <c r="AS11" s="158">
        <f>Provider!AS11</f>
        <v>0</v>
      </c>
      <c r="AT11" s="158">
        <f>Provider!AT11</f>
        <v>0</v>
      </c>
      <c r="AU11" s="158">
        <f>Provider!AU11</f>
        <v>0</v>
      </c>
      <c r="AV11" s="158">
        <f>Provider!AV11</f>
        <v>0</v>
      </c>
      <c r="AW11" s="158">
        <f>Provider!AW11</f>
        <v>0</v>
      </c>
      <c r="AX11" s="158">
        <f>Provider!AX11</f>
        <v>0</v>
      </c>
      <c r="AY11" s="158">
        <f>Provider!AY11</f>
        <v>0</v>
      </c>
      <c r="AZ11" s="158">
        <f>Provider!AZ11</f>
        <v>0</v>
      </c>
      <c r="BA11" s="158">
        <f>Provider!BA11</f>
        <v>0</v>
      </c>
      <c r="BB11" s="158">
        <f>Provider!BB11</f>
        <v>0</v>
      </c>
      <c r="BC11" s="158">
        <f>Provider!BC11</f>
        <v>0</v>
      </c>
      <c r="BD11" s="158">
        <f>Provider!BD11</f>
        <v>0</v>
      </c>
      <c r="BE11" s="158">
        <f>Provider!BE11</f>
        <v>0</v>
      </c>
      <c r="BF11" s="158">
        <f>Provider!BF11</f>
        <v>0</v>
      </c>
      <c r="BG11" s="158">
        <f>Provider!BG11</f>
        <v>0</v>
      </c>
      <c r="BH11" s="158">
        <f>Provider!BH11</f>
        <v>0</v>
      </c>
      <c r="BI11" s="158">
        <f>Provider!BI11</f>
        <v>0</v>
      </c>
      <c r="BJ11" s="158">
        <f>Provider!BJ11</f>
        <v>0</v>
      </c>
      <c r="BK11" s="158">
        <f>Provider!BK11</f>
        <v>0</v>
      </c>
      <c r="BL11" s="158">
        <f>Provider!BL11</f>
        <v>0</v>
      </c>
      <c r="BM11" s="158">
        <f>Provider!BM11</f>
        <v>0</v>
      </c>
      <c r="BN11" s="158">
        <f>Provider!BN11</f>
        <v>0</v>
      </c>
      <c r="BO11" s="158">
        <f>Provider!BO11</f>
        <v>0</v>
      </c>
      <c r="BP11" s="158">
        <f>Provider!BP11</f>
        <v>0</v>
      </c>
      <c r="BQ11" s="158">
        <f>Provider!BQ11</f>
        <v>0</v>
      </c>
      <c r="BR11" s="158">
        <f>Provider!BR11</f>
        <v>0</v>
      </c>
      <c r="BS11" s="158">
        <f>Provider!BS11</f>
        <v>0</v>
      </c>
      <c r="BT11" s="158">
        <f>Provider!BT11</f>
        <v>0</v>
      </c>
      <c r="BU11" s="158">
        <f>Provider!BU11</f>
        <v>0</v>
      </c>
      <c r="BV11" s="158">
        <f>Provider!BV11</f>
        <v>0</v>
      </c>
      <c r="BW11" s="158">
        <f>Provider!BW11</f>
        <v>0</v>
      </c>
      <c r="BX11" s="158">
        <f>Provider!BX11</f>
        <v>0</v>
      </c>
      <c r="BY11" s="158">
        <f>Provider!BY11</f>
        <v>0</v>
      </c>
      <c r="BZ11" s="158">
        <f>Provider!BZ11</f>
        <v>0</v>
      </c>
      <c r="CA11" s="158">
        <f>Provider!CA11</f>
        <v>0</v>
      </c>
      <c r="CB11" s="158">
        <f>Provider!CB11</f>
        <v>0</v>
      </c>
      <c r="CC11" s="158">
        <f>Provider!CC11</f>
        <v>0</v>
      </c>
      <c r="CD11" s="158">
        <f>Provider!CD11</f>
        <v>0</v>
      </c>
      <c r="CE11" s="158">
        <f>Provider!CE11</f>
        <v>0</v>
      </c>
      <c r="CF11" s="158">
        <f>Provider!CF11</f>
        <v>0</v>
      </c>
      <c r="CG11" s="158">
        <f>Provider!CG11</f>
        <v>0</v>
      </c>
      <c r="CH11" s="158">
        <f>Provider!CH11</f>
        <v>0</v>
      </c>
      <c r="CI11" s="158">
        <f>Provider!CI11</f>
        <v>0</v>
      </c>
      <c r="CJ11" s="158">
        <f>Provider!CJ11</f>
        <v>0</v>
      </c>
      <c r="CK11" s="158">
        <f>Provider!CK11</f>
        <v>0</v>
      </c>
      <c r="CL11" s="158">
        <f>Provider!CL11</f>
        <v>0</v>
      </c>
      <c r="CM11" s="158">
        <f>Provider!CM11</f>
        <v>0</v>
      </c>
      <c r="CN11" s="158">
        <f>Provider!CN11</f>
        <v>0</v>
      </c>
      <c r="CO11" s="158">
        <f>Provider!CO11</f>
        <v>0</v>
      </c>
      <c r="CP11" s="158">
        <f>Provider!CP11</f>
        <v>0</v>
      </c>
      <c r="CQ11" s="158">
        <f>Provider!CQ11</f>
        <v>0</v>
      </c>
      <c r="CR11" s="158">
        <f>Provider!CR11</f>
        <v>0</v>
      </c>
      <c r="CS11" s="158">
        <f>Provider!CS11</f>
        <v>0</v>
      </c>
      <c r="CT11" s="158">
        <f>Provider!CT11</f>
        <v>0</v>
      </c>
      <c r="CU11" s="158">
        <f>Provider!CU11</f>
        <v>0</v>
      </c>
      <c r="CV11" s="158">
        <f>Provider!CV11</f>
        <v>0</v>
      </c>
      <c r="CW11" s="158">
        <f>Provider!CW11</f>
        <v>0</v>
      </c>
      <c r="CX11" s="158">
        <f>Provider!CX11</f>
        <v>0</v>
      </c>
      <c r="CY11" s="158">
        <f>Provider!CY11</f>
        <v>0</v>
      </c>
      <c r="CZ11" s="158">
        <f>Provider!CZ11</f>
        <v>0</v>
      </c>
      <c r="DA11" s="158">
        <f>Provider!DA11</f>
        <v>0</v>
      </c>
      <c r="DB11" s="158">
        <f>Provider!DB11</f>
        <v>0</v>
      </c>
      <c r="DC11" s="158">
        <f>Provider!DC11</f>
        <v>0</v>
      </c>
      <c r="DD11" s="158">
        <f>Provider!DD11</f>
        <v>0</v>
      </c>
      <c r="DE11" s="158">
        <f>Provider!DE11</f>
        <v>0</v>
      </c>
      <c r="DF11" s="158">
        <f>Provider!DF11</f>
        <v>0</v>
      </c>
      <c r="DG11" s="158">
        <f>Provider!DG11</f>
        <v>0</v>
      </c>
      <c r="DH11" s="158">
        <f>Provider!DH11</f>
        <v>0</v>
      </c>
      <c r="DI11" s="158">
        <f>Provider!DI11</f>
        <v>0</v>
      </c>
      <c r="DJ11" s="158">
        <f>Provider!DJ11</f>
        <v>360000</v>
      </c>
      <c r="DK11" s="158">
        <f>Provider!DK11</f>
        <v>0</v>
      </c>
      <c r="DL11" s="158">
        <f>Provider!DL11</f>
        <v>0</v>
      </c>
      <c r="DM11" s="158">
        <f>Provider!DM11</f>
        <v>0</v>
      </c>
      <c r="DN11" s="158">
        <f>Provider!DN11</f>
        <v>0</v>
      </c>
      <c r="DO11" s="158">
        <f>Provider!DO11</f>
        <v>0</v>
      </c>
      <c r="DP11" s="158">
        <f>Provider!DP11</f>
        <v>0</v>
      </c>
      <c r="DQ11" s="158">
        <f>Provider!DQ11</f>
        <v>0</v>
      </c>
      <c r="DR11" s="158">
        <f>Provider!DR11</f>
        <v>0</v>
      </c>
      <c r="DS11" s="158">
        <f>Provider!DS11</f>
        <v>0</v>
      </c>
      <c r="DT11" s="159">
        <f>Provider!DT11</f>
        <v>0</v>
      </c>
    </row>
    <row r="12" spans="1:124" x14ac:dyDescent="0.2">
      <c r="B12" s="300" t="s">
        <v>120</v>
      </c>
      <c r="C12" s="166">
        <f t="shared" si="6"/>
        <v>5936970.7719384534</v>
      </c>
      <c r="D12" s="158">
        <f>D10+D11</f>
        <v>0</v>
      </c>
      <c r="E12" s="158">
        <f>E10+E11</f>
        <v>50699.734290349632</v>
      </c>
      <c r="F12" s="158">
        <f t="shared" ref="F12:BQ12" si="7">F10+F11</f>
        <v>50699.734290349632</v>
      </c>
      <c r="G12" s="158">
        <f t="shared" si="7"/>
        <v>50699.734290349632</v>
      </c>
      <c r="H12" s="158">
        <f t="shared" si="7"/>
        <v>50699.734290349632</v>
      </c>
      <c r="I12" s="158">
        <f t="shared" si="7"/>
        <v>50699.734290349632</v>
      </c>
      <c r="J12" s="158">
        <f t="shared" si="7"/>
        <v>50699.734290349632</v>
      </c>
      <c r="K12" s="158">
        <f t="shared" si="7"/>
        <v>50699.734290349632</v>
      </c>
      <c r="L12" s="158">
        <f t="shared" si="7"/>
        <v>50699.734290349632</v>
      </c>
      <c r="M12" s="158">
        <f t="shared" si="7"/>
        <v>50699.734290349632</v>
      </c>
      <c r="N12" s="158">
        <f t="shared" si="7"/>
        <v>50699.734290349632</v>
      </c>
      <c r="O12" s="158">
        <f t="shared" si="7"/>
        <v>50699.734290349632</v>
      </c>
      <c r="P12" s="158">
        <f t="shared" si="7"/>
        <v>50699.734290349632</v>
      </c>
      <c r="Q12" s="158">
        <f t="shared" si="7"/>
        <v>50699.734290349632</v>
      </c>
      <c r="R12" s="158">
        <f t="shared" si="7"/>
        <v>50699.734290349632</v>
      </c>
      <c r="S12" s="158">
        <f t="shared" si="7"/>
        <v>50699.734290349632</v>
      </c>
      <c r="T12" s="158">
        <f t="shared" si="7"/>
        <v>50699.734290349632</v>
      </c>
      <c r="U12" s="158">
        <f t="shared" si="7"/>
        <v>50699.734290349632</v>
      </c>
      <c r="V12" s="158">
        <f t="shared" si="7"/>
        <v>50699.734290349632</v>
      </c>
      <c r="W12" s="158">
        <f t="shared" si="7"/>
        <v>50699.734290349632</v>
      </c>
      <c r="X12" s="158">
        <f t="shared" si="7"/>
        <v>50699.734290349632</v>
      </c>
      <c r="Y12" s="158">
        <f t="shared" si="7"/>
        <v>50699.734290349632</v>
      </c>
      <c r="Z12" s="158">
        <f t="shared" si="7"/>
        <v>50699.734290349632</v>
      </c>
      <c r="AA12" s="158">
        <f t="shared" si="7"/>
        <v>50699.734290349632</v>
      </c>
      <c r="AB12" s="158">
        <f t="shared" si="7"/>
        <v>50699.734290349632</v>
      </c>
      <c r="AC12" s="158">
        <f t="shared" si="7"/>
        <v>50699.734290349632</v>
      </c>
      <c r="AD12" s="158">
        <f t="shared" si="7"/>
        <v>50699.734290349632</v>
      </c>
      <c r="AE12" s="158">
        <f t="shared" si="7"/>
        <v>50699.734290349632</v>
      </c>
      <c r="AF12" s="158">
        <f t="shared" si="7"/>
        <v>50699.734290349632</v>
      </c>
      <c r="AG12" s="158">
        <f t="shared" si="7"/>
        <v>50699.734290349632</v>
      </c>
      <c r="AH12" s="158">
        <f t="shared" si="7"/>
        <v>50699.734290349632</v>
      </c>
      <c r="AI12" s="158">
        <f t="shared" si="7"/>
        <v>50699.734290349632</v>
      </c>
      <c r="AJ12" s="158">
        <f t="shared" si="7"/>
        <v>50699.734290349632</v>
      </c>
      <c r="AK12" s="158">
        <f t="shared" si="7"/>
        <v>50699.734290349632</v>
      </c>
      <c r="AL12" s="158">
        <f t="shared" si="7"/>
        <v>50699.734290349632</v>
      </c>
      <c r="AM12" s="158">
        <f t="shared" si="7"/>
        <v>50699.734290349632</v>
      </c>
      <c r="AN12" s="158">
        <f t="shared" si="7"/>
        <v>50699.734290349632</v>
      </c>
      <c r="AO12" s="158">
        <f t="shared" si="7"/>
        <v>50699.734290349632</v>
      </c>
      <c r="AP12" s="158">
        <f t="shared" si="7"/>
        <v>50699.734290349632</v>
      </c>
      <c r="AQ12" s="158">
        <f t="shared" si="7"/>
        <v>50699.734290349632</v>
      </c>
      <c r="AR12" s="158">
        <f t="shared" si="7"/>
        <v>50699.734290349632</v>
      </c>
      <c r="AS12" s="158">
        <f t="shared" si="7"/>
        <v>50699.734290349632</v>
      </c>
      <c r="AT12" s="158">
        <f t="shared" si="7"/>
        <v>50699.734290349632</v>
      </c>
      <c r="AU12" s="158">
        <f t="shared" si="7"/>
        <v>50699.734290349632</v>
      </c>
      <c r="AV12" s="158">
        <f t="shared" si="7"/>
        <v>50699.734290349632</v>
      </c>
      <c r="AW12" s="158">
        <f t="shared" si="7"/>
        <v>50699.734290349632</v>
      </c>
      <c r="AX12" s="158">
        <f t="shared" si="7"/>
        <v>50699.734290349632</v>
      </c>
      <c r="AY12" s="158">
        <f t="shared" si="7"/>
        <v>50699.734290349632</v>
      </c>
      <c r="AZ12" s="158">
        <f t="shared" si="7"/>
        <v>50699.734290349632</v>
      </c>
      <c r="BA12" s="158">
        <f t="shared" si="7"/>
        <v>50699.734290349632</v>
      </c>
      <c r="BB12" s="158">
        <f t="shared" si="7"/>
        <v>50699.734290349632</v>
      </c>
      <c r="BC12" s="158">
        <f t="shared" si="7"/>
        <v>50699.734290349632</v>
      </c>
      <c r="BD12" s="158">
        <f t="shared" si="7"/>
        <v>50699.734290349632</v>
      </c>
      <c r="BE12" s="158">
        <f t="shared" si="7"/>
        <v>50699.734290349632</v>
      </c>
      <c r="BF12" s="158">
        <f t="shared" si="7"/>
        <v>50699.734290349632</v>
      </c>
      <c r="BG12" s="158">
        <f t="shared" si="7"/>
        <v>50699.734290349632</v>
      </c>
      <c r="BH12" s="158">
        <f t="shared" si="7"/>
        <v>50699.734290349632</v>
      </c>
      <c r="BI12" s="158">
        <f t="shared" si="7"/>
        <v>50699.734290349632</v>
      </c>
      <c r="BJ12" s="158">
        <f t="shared" si="7"/>
        <v>50699.734290349632</v>
      </c>
      <c r="BK12" s="158">
        <f t="shared" si="7"/>
        <v>50699.734290349632</v>
      </c>
      <c r="BL12" s="158">
        <f t="shared" si="7"/>
        <v>50699.734290349632</v>
      </c>
      <c r="BM12" s="158">
        <f t="shared" si="7"/>
        <v>50699.734290349632</v>
      </c>
      <c r="BN12" s="158">
        <f t="shared" si="7"/>
        <v>50699.734290349632</v>
      </c>
      <c r="BO12" s="158">
        <f t="shared" si="7"/>
        <v>50699.734290349632</v>
      </c>
      <c r="BP12" s="158">
        <f t="shared" si="7"/>
        <v>50699.734290349632</v>
      </c>
      <c r="BQ12" s="158">
        <f t="shared" si="7"/>
        <v>50699.734290349632</v>
      </c>
      <c r="BR12" s="158">
        <f t="shared" ref="BR12:DT12" si="8">BR10+BR11</f>
        <v>50699.734290349632</v>
      </c>
      <c r="BS12" s="158">
        <f t="shared" si="8"/>
        <v>50699.734290349632</v>
      </c>
      <c r="BT12" s="158">
        <f t="shared" si="8"/>
        <v>50699.734290349632</v>
      </c>
      <c r="BU12" s="158">
        <f t="shared" si="8"/>
        <v>50699.734290349632</v>
      </c>
      <c r="BV12" s="158">
        <f t="shared" si="8"/>
        <v>50699.734290349632</v>
      </c>
      <c r="BW12" s="158">
        <f t="shared" si="8"/>
        <v>50699.734290349632</v>
      </c>
      <c r="BX12" s="158">
        <f t="shared" si="8"/>
        <v>50699.734290349632</v>
      </c>
      <c r="BY12" s="158">
        <f t="shared" si="8"/>
        <v>50699.734290349632</v>
      </c>
      <c r="BZ12" s="158">
        <f t="shared" si="8"/>
        <v>50699.734290349632</v>
      </c>
      <c r="CA12" s="158">
        <f t="shared" si="8"/>
        <v>50699.734290349632</v>
      </c>
      <c r="CB12" s="158">
        <f t="shared" si="8"/>
        <v>50699.734290349632</v>
      </c>
      <c r="CC12" s="158">
        <f t="shared" si="8"/>
        <v>50699.734290349632</v>
      </c>
      <c r="CD12" s="158">
        <f t="shared" si="8"/>
        <v>50699.734290349632</v>
      </c>
      <c r="CE12" s="158">
        <f t="shared" si="8"/>
        <v>50699.734290349632</v>
      </c>
      <c r="CF12" s="158">
        <f t="shared" si="8"/>
        <v>50699.734290349632</v>
      </c>
      <c r="CG12" s="158">
        <f t="shared" si="8"/>
        <v>50699.734290349632</v>
      </c>
      <c r="CH12" s="158">
        <f t="shared" si="8"/>
        <v>50699.734290349632</v>
      </c>
      <c r="CI12" s="158">
        <f t="shared" si="8"/>
        <v>50699.734290349632</v>
      </c>
      <c r="CJ12" s="158">
        <f t="shared" si="8"/>
        <v>50699.734290349632</v>
      </c>
      <c r="CK12" s="158">
        <f t="shared" si="8"/>
        <v>50699.734290349632</v>
      </c>
      <c r="CL12" s="158">
        <f t="shared" si="8"/>
        <v>50699.734290349632</v>
      </c>
      <c r="CM12" s="158">
        <f t="shared" si="8"/>
        <v>50699.734290349632</v>
      </c>
      <c r="CN12" s="158">
        <f t="shared" si="8"/>
        <v>50699.734290349632</v>
      </c>
      <c r="CO12" s="158">
        <f t="shared" si="8"/>
        <v>50699.734290349632</v>
      </c>
      <c r="CP12" s="158">
        <f t="shared" si="8"/>
        <v>50699.734290349632</v>
      </c>
      <c r="CQ12" s="158">
        <f t="shared" si="8"/>
        <v>50699.734290349632</v>
      </c>
      <c r="CR12" s="158">
        <f t="shared" si="8"/>
        <v>50699.734290349632</v>
      </c>
      <c r="CS12" s="158">
        <f t="shared" si="8"/>
        <v>50699.734290349632</v>
      </c>
      <c r="CT12" s="158">
        <f t="shared" si="8"/>
        <v>50699.734290349632</v>
      </c>
      <c r="CU12" s="158">
        <f t="shared" si="8"/>
        <v>50699.734290349632</v>
      </c>
      <c r="CV12" s="158">
        <f t="shared" si="8"/>
        <v>50699.734290349632</v>
      </c>
      <c r="CW12" s="158">
        <f t="shared" si="8"/>
        <v>50699.734290349632</v>
      </c>
      <c r="CX12" s="158">
        <f t="shared" si="8"/>
        <v>50699.734290349632</v>
      </c>
      <c r="CY12" s="158">
        <f t="shared" si="8"/>
        <v>50699.734290349632</v>
      </c>
      <c r="CZ12" s="158">
        <f t="shared" si="8"/>
        <v>50699.734290349632</v>
      </c>
      <c r="DA12" s="158">
        <f t="shared" si="8"/>
        <v>50699.734290349632</v>
      </c>
      <c r="DB12" s="158">
        <f t="shared" si="8"/>
        <v>50699.734290349632</v>
      </c>
      <c r="DC12" s="158">
        <f t="shared" si="8"/>
        <v>50699.734290349632</v>
      </c>
      <c r="DD12" s="158">
        <f t="shared" si="8"/>
        <v>50699.734290349632</v>
      </c>
      <c r="DE12" s="158">
        <f t="shared" si="8"/>
        <v>50699.734290349632</v>
      </c>
      <c r="DF12" s="158">
        <f t="shared" si="8"/>
        <v>50699.734290349632</v>
      </c>
      <c r="DG12" s="158">
        <f t="shared" si="8"/>
        <v>50699.734290349632</v>
      </c>
      <c r="DH12" s="158">
        <f t="shared" si="8"/>
        <v>50699.734290349632</v>
      </c>
      <c r="DI12" s="158">
        <f t="shared" si="8"/>
        <v>50699.734290349632</v>
      </c>
      <c r="DJ12" s="158">
        <f t="shared" si="8"/>
        <v>410699.73429034965</v>
      </c>
      <c r="DK12" s="158">
        <f t="shared" si="8"/>
        <v>0</v>
      </c>
      <c r="DL12" s="158">
        <f t="shared" si="8"/>
        <v>0</v>
      </c>
      <c r="DM12" s="158">
        <f t="shared" si="8"/>
        <v>0</v>
      </c>
      <c r="DN12" s="158">
        <f t="shared" si="8"/>
        <v>0</v>
      </c>
      <c r="DO12" s="158">
        <f t="shared" si="8"/>
        <v>0</v>
      </c>
      <c r="DP12" s="158">
        <f t="shared" si="8"/>
        <v>0</v>
      </c>
      <c r="DQ12" s="158">
        <f t="shared" si="8"/>
        <v>0</v>
      </c>
      <c r="DR12" s="158">
        <f t="shared" si="8"/>
        <v>0</v>
      </c>
      <c r="DS12" s="158">
        <f t="shared" si="8"/>
        <v>0</v>
      </c>
      <c r="DT12" s="159">
        <f t="shared" si="8"/>
        <v>0</v>
      </c>
    </row>
    <row r="13" spans="1:124" s="138" customFormat="1" ht="15.5" customHeight="1" thickBot="1" x14ac:dyDescent="0.25">
      <c r="A13" s="3"/>
      <c r="B13" s="301" t="s">
        <v>87</v>
      </c>
      <c r="C13" s="166">
        <f t="shared" si="6"/>
        <v>0</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9"/>
    </row>
    <row r="14" spans="1:124" s="138" customFormat="1" ht="15.5" customHeight="1" x14ac:dyDescent="0.2">
      <c r="A14" s="3"/>
      <c r="B14" s="297" t="s">
        <v>139</v>
      </c>
      <c r="C14" s="166">
        <f>SUM(D14:DT14)</f>
        <v>-517714.19999999995</v>
      </c>
      <c r="D14" s="158">
        <f>Provider!D14</f>
        <v>-517714.19999999995</v>
      </c>
      <c r="E14" s="158">
        <f>Provider!E14</f>
        <v>0</v>
      </c>
      <c r="F14" s="158">
        <f>Provider!F14</f>
        <v>0</v>
      </c>
      <c r="G14" s="158">
        <f>Provider!G14</f>
        <v>0</v>
      </c>
      <c r="H14" s="158">
        <f>Provider!H14</f>
        <v>0</v>
      </c>
      <c r="I14" s="158">
        <f>Provider!I14</f>
        <v>0</v>
      </c>
      <c r="J14" s="158">
        <f>Provider!J14</f>
        <v>0</v>
      </c>
      <c r="K14" s="158">
        <f>Provider!K14</f>
        <v>0</v>
      </c>
      <c r="L14" s="158">
        <f>Provider!L14</f>
        <v>0</v>
      </c>
      <c r="M14" s="158">
        <f>Provider!M14</f>
        <v>0</v>
      </c>
      <c r="N14" s="158">
        <f>Provider!N14</f>
        <v>0</v>
      </c>
      <c r="O14" s="158">
        <f>Provider!O14</f>
        <v>0</v>
      </c>
      <c r="P14" s="158">
        <f>Provider!P14</f>
        <v>0</v>
      </c>
      <c r="Q14" s="158">
        <f>Provider!Q14</f>
        <v>0</v>
      </c>
      <c r="R14" s="158">
        <f>Provider!R14</f>
        <v>0</v>
      </c>
      <c r="S14" s="158">
        <f>Provider!S14</f>
        <v>0</v>
      </c>
      <c r="T14" s="158">
        <f>Provider!T14</f>
        <v>0</v>
      </c>
      <c r="U14" s="158">
        <f>Provider!U14</f>
        <v>0</v>
      </c>
      <c r="V14" s="158">
        <f>Provider!V14</f>
        <v>0</v>
      </c>
      <c r="W14" s="158">
        <f>Provider!W14</f>
        <v>0</v>
      </c>
      <c r="X14" s="158">
        <f>Provider!X14</f>
        <v>0</v>
      </c>
      <c r="Y14" s="158">
        <f>Provider!Y14</f>
        <v>0</v>
      </c>
      <c r="Z14" s="158">
        <f>Provider!Z14</f>
        <v>0</v>
      </c>
      <c r="AA14" s="158">
        <f>Provider!AA14</f>
        <v>0</v>
      </c>
      <c r="AB14" s="158">
        <f>Provider!AB14</f>
        <v>0</v>
      </c>
      <c r="AC14" s="158">
        <f>Provider!AC14</f>
        <v>0</v>
      </c>
      <c r="AD14" s="158">
        <f>Provider!AD14</f>
        <v>0</v>
      </c>
      <c r="AE14" s="158">
        <f>Provider!AE14</f>
        <v>0</v>
      </c>
      <c r="AF14" s="158">
        <f>Provider!AF14</f>
        <v>0</v>
      </c>
      <c r="AG14" s="158">
        <f>Provider!AG14</f>
        <v>0</v>
      </c>
      <c r="AH14" s="158">
        <f>Provider!AH14</f>
        <v>0</v>
      </c>
      <c r="AI14" s="158">
        <f>Provider!AI14</f>
        <v>0</v>
      </c>
      <c r="AJ14" s="158">
        <f>Provider!AJ14</f>
        <v>0</v>
      </c>
      <c r="AK14" s="158">
        <f>Provider!AK14</f>
        <v>0</v>
      </c>
      <c r="AL14" s="158">
        <f>Provider!AL14</f>
        <v>0</v>
      </c>
      <c r="AM14" s="158">
        <f>Provider!AM14</f>
        <v>0</v>
      </c>
      <c r="AN14" s="158">
        <f>Provider!AN14</f>
        <v>0</v>
      </c>
      <c r="AO14" s="158">
        <f>Provider!AO14</f>
        <v>0</v>
      </c>
      <c r="AP14" s="158">
        <f>Provider!AP14</f>
        <v>0</v>
      </c>
      <c r="AQ14" s="158">
        <f>Provider!AQ14</f>
        <v>0</v>
      </c>
      <c r="AR14" s="158">
        <f>Provider!AR14</f>
        <v>0</v>
      </c>
      <c r="AS14" s="158">
        <f>Provider!AS14</f>
        <v>0</v>
      </c>
      <c r="AT14" s="158">
        <f>Provider!AT14</f>
        <v>0</v>
      </c>
      <c r="AU14" s="158">
        <f>Provider!AU14</f>
        <v>0</v>
      </c>
      <c r="AV14" s="158">
        <f>Provider!AV14</f>
        <v>0</v>
      </c>
      <c r="AW14" s="158">
        <f>Provider!AW14</f>
        <v>0</v>
      </c>
      <c r="AX14" s="158">
        <f>Provider!AX14</f>
        <v>0</v>
      </c>
      <c r="AY14" s="158">
        <f>Provider!AY14</f>
        <v>0</v>
      </c>
      <c r="AZ14" s="158">
        <f>Provider!AZ14</f>
        <v>0</v>
      </c>
      <c r="BA14" s="158">
        <f>Provider!BA14</f>
        <v>0</v>
      </c>
      <c r="BB14" s="158">
        <f>Provider!BB14</f>
        <v>0</v>
      </c>
      <c r="BC14" s="158">
        <f>Provider!BC14</f>
        <v>0</v>
      </c>
      <c r="BD14" s="158">
        <f>Provider!BD14</f>
        <v>0</v>
      </c>
      <c r="BE14" s="158">
        <f>Provider!BE14</f>
        <v>0</v>
      </c>
      <c r="BF14" s="158">
        <f>Provider!BF14</f>
        <v>0</v>
      </c>
      <c r="BG14" s="158">
        <f>Provider!BG14</f>
        <v>0</v>
      </c>
      <c r="BH14" s="158">
        <f>Provider!BH14</f>
        <v>0</v>
      </c>
      <c r="BI14" s="158">
        <f>Provider!BI14</f>
        <v>0</v>
      </c>
      <c r="BJ14" s="158">
        <f>Provider!BJ14</f>
        <v>0</v>
      </c>
      <c r="BK14" s="158">
        <f>Provider!BK14</f>
        <v>0</v>
      </c>
      <c r="BL14" s="158">
        <f>Provider!BL14</f>
        <v>0</v>
      </c>
      <c r="BM14" s="158">
        <f>Provider!BM14</f>
        <v>0</v>
      </c>
      <c r="BN14" s="158">
        <f>Provider!BN14</f>
        <v>0</v>
      </c>
      <c r="BO14" s="158">
        <f>Provider!BO14</f>
        <v>0</v>
      </c>
      <c r="BP14" s="158">
        <f>Provider!BP14</f>
        <v>0</v>
      </c>
      <c r="BQ14" s="158">
        <f>Provider!BQ14</f>
        <v>0</v>
      </c>
      <c r="BR14" s="158">
        <f>Provider!BR14</f>
        <v>0</v>
      </c>
      <c r="BS14" s="158">
        <f>Provider!BS14</f>
        <v>0</v>
      </c>
      <c r="BT14" s="158">
        <f>Provider!BT14</f>
        <v>0</v>
      </c>
      <c r="BU14" s="158">
        <f>Provider!BU14</f>
        <v>0</v>
      </c>
      <c r="BV14" s="158">
        <f>Provider!BV14</f>
        <v>0</v>
      </c>
      <c r="BW14" s="158">
        <f>Provider!BW14</f>
        <v>0</v>
      </c>
      <c r="BX14" s="158">
        <f>Provider!BX14</f>
        <v>0</v>
      </c>
      <c r="BY14" s="158">
        <f>Provider!BY14</f>
        <v>0</v>
      </c>
      <c r="BZ14" s="158">
        <f>Provider!BZ14</f>
        <v>0</v>
      </c>
      <c r="CA14" s="158">
        <f>Provider!CA14</f>
        <v>0</v>
      </c>
      <c r="CB14" s="158">
        <f>Provider!CB14</f>
        <v>0</v>
      </c>
      <c r="CC14" s="158">
        <f>Provider!CC14</f>
        <v>0</v>
      </c>
      <c r="CD14" s="158">
        <f>Provider!CD14</f>
        <v>0</v>
      </c>
      <c r="CE14" s="158">
        <f>Provider!CE14</f>
        <v>0</v>
      </c>
      <c r="CF14" s="158">
        <f>Provider!CF14</f>
        <v>0</v>
      </c>
      <c r="CG14" s="158">
        <f>Provider!CG14</f>
        <v>0</v>
      </c>
      <c r="CH14" s="158">
        <f>Provider!CH14</f>
        <v>0</v>
      </c>
      <c r="CI14" s="158">
        <f>Provider!CI14</f>
        <v>0</v>
      </c>
      <c r="CJ14" s="158">
        <f>Provider!CJ14</f>
        <v>0</v>
      </c>
      <c r="CK14" s="158">
        <f>Provider!CK14</f>
        <v>0</v>
      </c>
      <c r="CL14" s="158">
        <f>Provider!CL14</f>
        <v>0</v>
      </c>
      <c r="CM14" s="158">
        <f>Provider!CM14</f>
        <v>0</v>
      </c>
      <c r="CN14" s="158">
        <f>Provider!CN14</f>
        <v>0</v>
      </c>
      <c r="CO14" s="158">
        <f>Provider!CO14</f>
        <v>0</v>
      </c>
      <c r="CP14" s="158">
        <f>Provider!CP14</f>
        <v>0</v>
      </c>
      <c r="CQ14" s="158">
        <f>Provider!CQ14</f>
        <v>0</v>
      </c>
      <c r="CR14" s="158">
        <f>Provider!CR14</f>
        <v>0</v>
      </c>
      <c r="CS14" s="158">
        <f>Provider!CS14</f>
        <v>0</v>
      </c>
      <c r="CT14" s="158">
        <f>Provider!CT14</f>
        <v>0</v>
      </c>
      <c r="CU14" s="158">
        <f>Provider!CU14</f>
        <v>0</v>
      </c>
      <c r="CV14" s="158">
        <f>Provider!CV14</f>
        <v>0</v>
      </c>
      <c r="CW14" s="158">
        <f>Provider!CW14</f>
        <v>0</v>
      </c>
      <c r="CX14" s="158">
        <f>Provider!CX14</f>
        <v>0</v>
      </c>
      <c r="CY14" s="158">
        <f>Provider!CY14</f>
        <v>0</v>
      </c>
      <c r="CZ14" s="158">
        <f>Provider!CZ14</f>
        <v>0</v>
      </c>
      <c r="DA14" s="158">
        <f>Provider!DA14</f>
        <v>0</v>
      </c>
      <c r="DB14" s="158">
        <f>Provider!DB14</f>
        <v>0</v>
      </c>
      <c r="DC14" s="158">
        <f>Provider!DC14</f>
        <v>0</v>
      </c>
      <c r="DD14" s="158">
        <f>Provider!DD14</f>
        <v>0</v>
      </c>
      <c r="DE14" s="158">
        <f>Provider!DE14</f>
        <v>0</v>
      </c>
      <c r="DF14" s="158">
        <f>Provider!DF14</f>
        <v>0</v>
      </c>
      <c r="DG14" s="158">
        <f>Provider!DG14</f>
        <v>0</v>
      </c>
      <c r="DH14" s="158">
        <f>Provider!DH14</f>
        <v>0</v>
      </c>
      <c r="DI14" s="158">
        <f>Provider!DI14</f>
        <v>0</v>
      </c>
      <c r="DJ14" s="158">
        <f>Provider!DJ14</f>
        <v>0</v>
      </c>
      <c r="DK14" s="158">
        <f>Provider!DK14</f>
        <v>0</v>
      </c>
      <c r="DL14" s="158">
        <f>Provider!DL14</f>
        <v>0</v>
      </c>
      <c r="DM14" s="158">
        <f>Provider!DM14</f>
        <v>0</v>
      </c>
      <c r="DN14" s="158">
        <f>Provider!DN14</f>
        <v>0</v>
      </c>
      <c r="DO14" s="158">
        <f>Provider!DO14</f>
        <v>0</v>
      </c>
      <c r="DP14" s="158">
        <f>Provider!DP14</f>
        <v>0</v>
      </c>
      <c r="DQ14" s="158">
        <f>Provider!DQ14</f>
        <v>0</v>
      </c>
      <c r="DR14" s="158">
        <f>Provider!DR14</f>
        <v>0</v>
      </c>
      <c r="DS14" s="158">
        <f>Provider!DS14</f>
        <v>0</v>
      </c>
      <c r="DT14" s="159">
        <f>Provider!DT14</f>
        <v>0</v>
      </c>
    </row>
    <row r="15" spans="1:124" s="138" customFormat="1" ht="15.5" customHeight="1" outlineLevel="1" x14ac:dyDescent="0.2">
      <c r="A15" s="3"/>
      <c r="B15" s="297" t="s">
        <v>47</v>
      </c>
      <c r="C15" s="166">
        <f t="shared" ref="C15:C21" si="9">SUM(D15:DT15)</f>
        <v>-824007.98939472099</v>
      </c>
      <c r="D15" s="158">
        <f>Provider!D15</f>
        <v>0</v>
      </c>
      <c r="E15" s="158">
        <f>Provider!E15</f>
        <v>-5952.3809517857153</v>
      </c>
      <c r="F15" s="158">
        <f>Provider!F15</f>
        <v>-5976.6316885907208</v>
      </c>
      <c r="G15" s="158">
        <f>Provider!G15</f>
        <v>-6000.9812258993152</v>
      </c>
      <c r="H15" s="158">
        <f>Provider!H15</f>
        <v>-6025.4299662369785</v>
      </c>
      <c r="I15" s="158">
        <f>Provider!I15</f>
        <v>-6049.9783137691329</v>
      </c>
      <c r="J15" s="158">
        <f>Provider!J15</f>
        <v>-6074.6266743078158</v>
      </c>
      <c r="K15" s="158">
        <f>Provider!K15</f>
        <v>-6099.3754553183999</v>
      </c>
      <c r="L15" s="158">
        <f>Provider!L15</f>
        <v>-6124.2250659263118</v>
      </c>
      <c r="M15" s="158">
        <f>Provider!M15</f>
        <v>-6149.1759169238185</v>
      </c>
      <c r="N15" s="158">
        <f>Provider!N15</f>
        <v>-6174.2284207767962</v>
      </c>
      <c r="O15" s="158">
        <f>Provider!O15</f>
        <v>-6199.3829916315617</v>
      </c>
      <c r="P15" s="158">
        <f>Provider!P15</f>
        <v>-6224.6400453217129</v>
      </c>
      <c r="Q15" s="158">
        <f>Provider!Q15</f>
        <v>-6249.9999993750071</v>
      </c>
      <c r="R15" s="158">
        <f>Provider!R15</f>
        <v>-6275.4632730202638</v>
      </c>
      <c r="S15" s="158">
        <f>Provider!S15</f>
        <v>-6301.0302871942877</v>
      </c>
      <c r="T15" s="158">
        <f>Provider!T15</f>
        <v>-6326.7014645488343</v>
      </c>
      <c r="U15" s="158">
        <f>Provider!U15</f>
        <v>-6352.4772294575969</v>
      </c>
      <c r="V15" s="158">
        <f>Provider!V15</f>
        <v>-6378.3580080232141</v>
      </c>
      <c r="W15" s="158">
        <f>Provider!W15</f>
        <v>-6404.3442280843265</v>
      </c>
      <c r="X15" s="158">
        <f>Provider!X15</f>
        <v>-6430.4363192226365</v>
      </c>
      <c r="Y15" s="158">
        <f>Provider!Y15</f>
        <v>-6456.6347127700174</v>
      </c>
      <c r="Z15" s="158">
        <f>Provider!Z15</f>
        <v>-6482.9398418156425</v>
      </c>
      <c r="AA15" s="158">
        <f>Provider!AA15</f>
        <v>-6509.3521412131458</v>
      </c>
      <c r="AB15" s="158">
        <f>Provider!AB15</f>
        <v>-6535.8720475878044</v>
      </c>
      <c r="AC15" s="158">
        <f>Provider!AC15</f>
        <v>-6562.4999993437659</v>
      </c>
      <c r="AD15" s="158">
        <f>Provider!AD15</f>
        <v>-6589.2364366712854</v>
      </c>
      <c r="AE15" s="158">
        <f>Provider!AE15</f>
        <v>-6616.0818015540099</v>
      </c>
      <c r="AF15" s="158">
        <f>Provider!AF15</f>
        <v>-6643.0365377762837</v>
      </c>
      <c r="AG15" s="158">
        <f>Provider!AG15</f>
        <v>-6670.1010909304832</v>
      </c>
      <c r="AH15" s="158">
        <f>Provider!AH15</f>
        <v>-6697.2759084243835</v>
      </c>
      <c r="AI15" s="158">
        <f>Provider!AI15</f>
        <v>-6724.5614394885497</v>
      </c>
      <c r="AJ15" s="158">
        <f>Provider!AJ15</f>
        <v>-6751.9581351837742</v>
      </c>
      <c r="AK15" s="158">
        <f>Provider!AK15</f>
        <v>-6779.466448408526</v>
      </c>
      <c r="AL15" s="158">
        <f>Provider!AL15</f>
        <v>-6807.0868339064327</v>
      </c>
      <c r="AM15" s="158">
        <f>Provider!AM15</f>
        <v>-6834.8197482738115</v>
      </c>
      <c r="AN15" s="158">
        <f>Provider!AN15</f>
        <v>-6862.6656499672035</v>
      </c>
      <c r="AO15" s="158">
        <f>Provider!AO15</f>
        <v>-6890.6249993109623</v>
      </c>
      <c r="AP15" s="158">
        <f>Provider!AP15</f>
        <v>-6918.6982585048563</v>
      </c>
      <c r="AQ15" s="158">
        <f>Provider!AQ15</f>
        <v>-6946.8858916317176</v>
      </c>
      <c r="AR15" s="158">
        <f>Provider!AR15</f>
        <v>-6975.1883646651067</v>
      </c>
      <c r="AS15" s="158">
        <f>Provider!AS15</f>
        <v>-7003.6061454770161</v>
      </c>
      <c r="AT15" s="158">
        <f>Provider!AT15</f>
        <v>-7032.1397038456098</v>
      </c>
      <c r="AU15" s="158">
        <f>Provider!AU15</f>
        <v>-7060.7895114629864</v>
      </c>
      <c r="AV15" s="158">
        <f>Provider!AV15</f>
        <v>-7089.5560419429721</v>
      </c>
      <c r="AW15" s="158">
        <f>Provider!AW15</f>
        <v>-7118.4397708289589</v>
      </c>
      <c r="AX15" s="158">
        <f>Provider!AX15</f>
        <v>-7147.4411756017626</v>
      </c>
      <c r="AY15" s="158">
        <f>Provider!AY15</f>
        <v>-7176.5607356875089</v>
      </c>
      <c r="AZ15" s="158">
        <f>Provider!AZ15</f>
        <v>-7205.7989324655719</v>
      </c>
      <c r="BA15" s="158">
        <f>Provider!BA15</f>
        <v>-7235.1562492765188</v>
      </c>
      <c r="BB15" s="158">
        <f>Provider!BB15</f>
        <v>-7264.6331714301059</v>
      </c>
      <c r="BC15" s="158">
        <f>Provider!BC15</f>
        <v>-7294.2301862133127</v>
      </c>
      <c r="BD15" s="158">
        <f>Provider!BD15</f>
        <v>-7323.94778289837</v>
      </c>
      <c r="BE15" s="158">
        <f>Provider!BE15</f>
        <v>-7353.7864527508746</v>
      </c>
      <c r="BF15" s="158">
        <f>Provider!BF15</f>
        <v>-7383.7466890378973</v>
      </c>
      <c r="BG15" s="158">
        <f>Provider!BG15</f>
        <v>-7413.8289870361432</v>
      </c>
      <c r="BH15" s="158">
        <f>Provider!BH15</f>
        <v>-7444.0338440401283</v>
      </c>
      <c r="BI15" s="158">
        <f>Provider!BI15</f>
        <v>-7474.3617593704175</v>
      </c>
      <c r="BJ15" s="158">
        <f>Provider!BJ15</f>
        <v>-7504.8132343818606</v>
      </c>
      <c r="BK15" s="158">
        <f>Provider!BK15</f>
        <v>-7535.3887724718925</v>
      </c>
      <c r="BL15" s="158">
        <f>Provider!BL15</f>
        <v>-7566.0888790888594</v>
      </c>
      <c r="BM15" s="158">
        <f>Provider!BM15</f>
        <v>-7596.9140617403509</v>
      </c>
      <c r="BN15" s="158">
        <f>Provider!BN15</f>
        <v>-7627.8648300016221</v>
      </c>
      <c r="BO15" s="158">
        <f>Provider!BO15</f>
        <v>-7658.9416955239858</v>
      </c>
      <c r="BP15" s="158">
        <f>Provider!BP15</f>
        <v>-7690.145172043296</v>
      </c>
      <c r="BQ15" s="158">
        <f>Provider!BQ15</f>
        <v>-7721.4757753884269</v>
      </c>
      <c r="BR15" s="158">
        <f>Provider!BR15</f>
        <v>-7752.9340234898018</v>
      </c>
      <c r="BS15" s="158">
        <f>Provider!BS15</f>
        <v>-7784.5204363879593</v>
      </c>
      <c r="BT15" s="158">
        <f>Provider!BT15</f>
        <v>-7816.235536242144</v>
      </c>
      <c r="BU15" s="158">
        <f>Provider!BU15</f>
        <v>-7848.079847338945</v>
      </c>
      <c r="BV15" s="158">
        <f>Provider!BV15</f>
        <v>-7880.0538961009597</v>
      </c>
      <c r="BW15" s="158">
        <f>Provider!BW15</f>
        <v>-7912.1582110954978</v>
      </c>
      <c r="BX15" s="158">
        <f>Provider!BX15</f>
        <v>-7944.3933230433095</v>
      </c>
      <c r="BY15" s="158">
        <f>Provider!BY15</f>
        <v>-7976.7597648273777</v>
      </c>
      <c r="BZ15" s="158">
        <f>Provider!BZ15</f>
        <v>-8009.2580715017129</v>
      </c>
      <c r="CA15" s="158">
        <f>Provider!CA15</f>
        <v>-8041.8887803001935</v>
      </c>
      <c r="CB15" s="158">
        <f>Provider!CB15</f>
        <v>-8074.6524306454703</v>
      </c>
      <c r="CC15" s="158">
        <f>Provider!CC15</f>
        <v>-8107.5495641578573</v>
      </c>
      <c r="CD15" s="158">
        <f>Provider!CD15</f>
        <v>-8140.5807246643008</v>
      </c>
      <c r="CE15" s="158">
        <f>Provider!CE15</f>
        <v>-8173.7464582073662</v>
      </c>
      <c r="CF15" s="158">
        <f>Provider!CF15</f>
        <v>-8207.0473130542596</v>
      </c>
      <c r="CG15" s="158">
        <f>Provider!CG15</f>
        <v>-8240.4838397059029</v>
      </c>
      <c r="CH15" s="158">
        <f>Provider!CH15</f>
        <v>-8274.0565909060188</v>
      </c>
      <c r="CI15" s="158">
        <f>Provider!CI15</f>
        <v>-8307.7661216502802</v>
      </c>
      <c r="CJ15" s="158">
        <f>Provider!CJ15</f>
        <v>-8341.6129891954861</v>
      </c>
      <c r="CK15" s="158">
        <f>Provider!CK15</f>
        <v>-8375.597753068756</v>
      </c>
      <c r="CL15" s="158">
        <f>Provider!CL15</f>
        <v>-8409.720975076807</v>
      </c>
      <c r="CM15" s="158">
        <f>Provider!CM15</f>
        <v>-8443.9832193152124</v>
      </c>
      <c r="CN15" s="158">
        <f>Provider!CN15</f>
        <v>-8478.3850521777513</v>
      </c>
      <c r="CO15" s="158">
        <f>Provider!CO15</f>
        <v>-8512.9270423657599</v>
      </c>
      <c r="CP15" s="158">
        <f>Provider!CP15</f>
        <v>-8547.6097608975269</v>
      </c>
      <c r="CQ15" s="158">
        <f>Provider!CQ15</f>
        <v>-8582.4337811177447</v>
      </c>
      <c r="CR15" s="158">
        <f>Provider!CR15</f>
        <v>-8617.3996787069827</v>
      </c>
      <c r="CS15" s="158">
        <f>Provider!CS15</f>
        <v>-8652.5080316912081</v>
      </c>
      <c r="CT15" s="158">
        <f>Provider!CT15</f>
        <v>-8687.759420451328</v>
      </c>
      <c r="CU15" s="158">
        <f>Provider!CU15</f>
        <v>-8723.1544277328048</v>
      </c>
      <c r="CV15" s="158">
        <f>Provider!CV15</f>
        <v>-8758.6936386552679</v>
      </c>
      <c r="CW15" s="158">
        <f>Provider!CW15</f>
        <v>-8794.3776407222049</v>
      </c>
      <c r="CX15" s="158">
        <f>Provider!CX15</f>
        <v>-8830.2070238306569</v>
      </c>
      <c r="CY15" s="158">
        <f>Provider!CY15</f>
        <v>-8866.1823802809849</v>
      </c>
      <c r="CZ15" s="158">
        <f>Provider!CZ15</f>
        <v>-8902.3043047866522</v>
      </c>
      <c r="DA15" s="158">
        <f>Provider!DA15</f>
        <v>-8938.5733944840595</v>
      </c>
      <c r="DB15" s="158">
        <f>Provider!DB15</f>
        <v>-8974.9902489424112</v>
      </c>
      <c r="DC15" s="158">
        <f>Provider!DC15</f>
        <v>-9011.5554701736419</v>
      </c>
      <c r="DD15" s="158">
        <f>Provider!DD15</f>
        <v>-9048.2696626423422</v>
      </c>
      <c r="DE15" s="158">
        <f>Provider!DE15</f>
        <v>-9085.1334332757779</v>
      </c>
      <c r="DF15" s="158">
        <f>Provider!DF15</f>
        <v>-9122.1473914739072</v>
      </c>
      <c r="DG15" s="158">
        <f>Provider!DG15</f>
        <v>-9159.3121491194561</v>
      </c>
      <c r="DH15" s="158">
        <f>Provider!DH15</f>
        <v>-9196.6283205880427</v>
      </c>
      <c r="DI15" s="158">
        <f>Provider!DI15</f>
        <v>-9234.0965227583238</v>
      </c>
      <c r="DJ15" s="158">
        <f>Provider!DJ15</f>
        <v>-9271.7173750222009</v>
      </c>
      <c r="DK15" s="158">
        <f>Provider!DK15</f>
        <v>0</v>
      </c>
      <c r="DL15" s="158">
        <f>Provider!DL15</f>
        <v>0</v>
      </c>
      <c r="DM15" s="158">
        <f>Provider!DM15</f>
        <v>0</v>
      </c>
      <c r="DN15" s="158">
        <f>Provider!DN15</f>
        <v>0</v>
      </c>
      <c r="DO15" s="158">
        <f>Provider!DO15</f>
        <v>0</v>
      </c>
      <c r="DP15" s="158">
        <f>Provider!DP15</f>
        <v>0</v>
      </c>
      <c r="DQ15" s="158">
        <f>Provider!DQ15</f>
        <v>0</v>
      </c>
      <c r="DR15" s="158">
        <f>Provider!DR15</f>
        <v>0</v>
      </c>
      <c r="DS15" s="158">
        <f>Provider!DS15</f>
        <v>0</v>
      </c>
      <c r="DT15" s="159">
        <f>Provider!DT15</f>
        <v>0</v>
      </c>
    </row>
    <row r="16" spans="1:124" s="138" customFormat="1" ht="15.5" customHeight="1" outlineLevel="1" x14ac:dyDescent="0.2">
      <c r="A16" s="3"/>
      <c r="B16" s="297" t="s">
        <v>48</v>
      </c>
      <c r="C16" s="166">
        <f t="shared" si="9"/>
        <v>-173041.67772097897</v>
      </c>
      <c r="D16" s="158">
        <f>Provider!D16</f>
        <v>0</v>
      </c>
      <c r="E16" s="158">
        <f>Provider!E16*E7</f>
        <v>-1249.9999994999998</v>
      </c>
      <c r="F16" s="158">
        <f>Provider!F16*F7</f>
        <v>-1255.0926542275233</v>
      </c>
      <c r="G16" s="158">
        <f>Provider!G16*G7</f>
        <v>-1260.2060570607941</v>
      </c>
      <c r="H16" s="158">
        <f>Provider!H16*H7</f>
        <v>-1265.3402925301634</v>
      </c>
      <c r="I16" s="158">
        <f>Provider!I16*I7</f>
        <v>-1270.4954455103689</v>
      </c>
      <c r="J16" s="158">
        <f>Provider!J16*J7</f>
        <v>-1275.6716012219397</v>
      </c>
      <c r="K16" s="158">
        <f>Provider!K16*K7</f>
        <v>-1280.8688452326028</v>
      </c>
      <c r="L16" s="158">
        <f>Provider!L16*L7</f>
        <v>-1286.0872634586992</v>
      </c>
      <c r="M16" s="158">
        <f>Provider!M16*M7</f>
        <v>-1291.3269421666037</v>
      </c>
      <c r="N16" s="158">
        <f>Provider!N16*N7</f>
        <v>-1296.5879679741506</v>
      </c>
      <c r="O16" s="158">
        <f>Provider!O16*O7</f>
        <v>-1301.8704278520665</v>
      </c>
      <c r="P16" s="158">
        <f>Provider!P16*P7</f>
        <v>-1307.174409125407</v>
      </c>
      <c r="Q16" s="158">
        <f>Provider!Q16*Q7</f>
        <v>-1312.4999994750015</v>
      </c>
      <c r="R16" s="158">
        <f>Provider!R16*R7</f>
        <v>-1317.8472869389009</v>
      </c>
      <c r="S16" s="158">
        <f>Provider!S16*S7</f>
        <v>-1323.2163599138353</v>
      </c>
      <c r="T16" s="158">
        <f>Provider!T16*T7</f>
        <v>-1328.6073071566727</v>
      </c>
      <c r="U16" s="158">
        <f>Provider!U16*U7</f>
        <v>-1334.0202177858889</v>
      </c>
      <c r="V16" s="158">
        <f>Provider!V16*V7</f>
        <v>-1339.4551812830382</v>
      </c>
      <c r="W16" s="158">
        <f>Provider!W16*W7</f>
        <v>-1344.9122874942345</v>
      </c>
      <c r="X16" s="158">
        <f>Provider!X16*X7</f>
        <v>-1350.3916266316357</v>
      </c>
      <c r="Y16" s="158">
        <f>Provider!Y16*Y7</f>
        <v>-1355.8932892749351</v>
      </c>
      <c r="Z16" s="158">
        <f>Provider!Z16*Z7</f>
        <v>-1361.4173663728595</v>
      </c>
      <c r="AA16" s="158">
        <f>Provider!AA16*AA7</f>
        <v>-1366.9639492446711</v>
      </c>
      <c r="AB16" s="158">
        <f>Provider!AB16*AB7</f>
        <v>-1372.5331295816786</v>
      </c>
      <c r="AC16" s="158">
        <f>Provider!AC16*AC7</f>
        <v>-1378.124999448753</v>
      </c>
      <c r="AD16" s="158">
        <f>Provider!AD16*AD7</f>
        <v>-1383.7396512858477</v>
      </c>
      <c r="AE16" s="158">
        <f>Provider!AE16*AE7</f>
        <v>-1389.3771779095287</v>
      </c>
      <c r="AF16" s="158">
        <f>Provider!AF16*AF7</f>
        <v>-1395.0376725145079</v>
      </c>
      <c r="AG16" s="158">
        <f>Provider!AG16*AG7</f>
        <v>-1400.7212286751849</v>
      </c>
      <c r="AH16" s="158">
        <f>Provider!AH16*AH7</f>
        <v>-1406.4279403471917</v>
      </c>
      <c r="AI16" s="158">
        <f>Provider!AI16*AI7</f>
        <v>-1412.1579018689479</v>
      </c>
      <c r="AJ16" s="158">
        <f>Provider!AJ16*AJ7</f>
        <v>-1417.9112079632189</v>
      </c>
      <c r="AK16" s="158">
        <f>Provider!AK16*AK7</f>
        <v>-1423.6879537386837</v>
      </c>
      <c r="AL16" s="158">
        <f>Provider!AL16*AL7</f>
        <v>-1429.4882346915042</v>
      </c>
      <c r="AM16" s="158">
        <f>Provider!AM16*AM7</f>
        <v>-1435.3121467069063</v>
      </c>
      <c r="AN16" s="158">
        <f>Provider!AN16*AN7</f>
        <v>-1441.1597860607646</v>
      </c>
      <c r="AO16" s="158">
        <f>Provider!AO16*AO7</f>
        <v>-1447.0312494211923</v>
      </c>
      <c r="AP16" s="158">
        <f>Provider!AP16*AP7</f>
        <v>-1452.9266338501413</v>
      </c>
      <c r="AQ16" s="158">
        <f>Provider!AQ16*AQ7</f>
        <v>-1458.8460368050066</v>
      </c>
      <c r="AR16" s="158">
        <f>Provider!AR16*AR7</f>
        <v>-1464.7895561402352</v>
      </c>
      <c r="AS16" s="158">
        <f>Provider!AS16*AS7</f>
        <v>-1470.7572901089457</v>
      </c>
      <c r="AT16" s="158">
        <f>Provider!AT16*AT7</f>
        <v>-1476.749337364553</v>
      </c>
      <c r="AU16" s="158">
        <f>Provider!AU16*AU7</f>
        <v>-1482.765796962397</v>
      </c>
      <c r="AV16" s="158">
        <f>Provider!AV16*AV7</f>
        <v>-1488.8067683613817</v>
      </c>
      <c r="AW16" s="158">
        <f>Provider!AW16*AW7</f>
        <v>-1494.8723514256194</v>
      </c>
      <c r="AX16" s="158">
        <f>Provider!AX16*AX7</f>
        <v>-1500.9626464260812</v>
      </c>
      <c r="AY16" s="158">
        <f>Provider!AY16*AY7</f>
        <v>-1507.0777540422532</v>
      </c>
      <c r="AZ16" s="158">
        <f>Provider!AZ16*AZ7</f>
        <v>-1513.2177753638045</v>
      </c>
      <c r="BA16" s="158">
        <f>Provider!BA16*BA7</f>
        <v>-1519.3828118922538</v>
      </c>
      <c r="BB16" s="158">
        <f>Provider!BB16*BB7</f>
        <v>-1525.5729655426501</v>
      </c>
      <c r="BC16" s="158">
        <f>Provider!BC16*BC7</f>
        <v>-1531.7883386452588</v>
      </c>
      <c r="BD16" s="158">
        <f>Provider!BD16*BD7</f>
        <v>-1538.0290339472485</v>
      </c>
      <c r="BE16" s="158">
        <f>Provider!BE16*BE7</f>
        <v>-1544.295154614395</v>
      </c>
      <c r="BF16" s="158">
        <f>Provider!BF16*BF7</f>
        <v>-1550.586804232782</v>
      </c>
      <c r="BG16" s="158">
        <f>Provider!BG16*BG7</f>
        <v>-1556.9040868105183</v>
      </c>
      <c r="BH16" s="158">
        <f>Provider!BH16*BH7</f>
        <v>-1563.2471067794522</v>
      </c>
      <c r="BI16" s="158">
        <f>Provider!BI16*BI7</f>
        <v>-1569.6159689969024</v>
      </c>
      <c r="BJ16" s="158">
        <f>Provider!BJ16*BJ7</f>
        <v>-1576.0107787473869</v>
      </c>
      <c r="BK16" s="158">
        <f>Provider!BK16*BK7</f>
        <v>-1582.4316417443677</v>
      </c>
      <c r="BL16" s="158">
        <f>Provider!BL16*BL7</f>
        <v>-1588.8786641319964</v>
      </c>
      <c r="BM16" s="158">
        <f>Provider!BM16*BM7</f>
        <v>-1595.351952486868</v>
      </c>
      <c r="BN16" s="158">
        <f>Provider!BN16*BN7</f>
        <v>-1601.8516138197847</v>
      </c>
      <c r="BO16" s="158">
        <f>Provider!BO16*BO7</f>
        <v>-1608.3777555775234</v>
      </c>
      <c r="BP16" s="158">
        <f>Provider!BP16*BP7</f>
        <v>-1614.9304856446129</v>
      </c>
      <c r="BQ16" s="158">
        <f>Provider!BQ16*BQ7</f>
        <v>-1621.5099123451166</v>
      </c>
      <c r="BR16" s="158">
        <f>Provider!BR16*BR7</f>
        <v>-1628.1161444444233</v>
      </c>
      <c r="BS16" s="158">
        <f>Provider!BS16*BS7</f>
        <v>-1634.7492911510462</v>
      </c>
      <c r="BT16" s="158">
        <f>Provider!BT16*BT7</f>
        <v>-1641.409462118427</v>
      </c>
      <c r="BU16" s="158">
        <f>Provider!BU16*BU7</f>
        <v>-1648.0967674467493</v>
      </c>
      <c r="BV16" s="158">
        <f>Provider!BV16*BV7</f>
        <v>-1654.811317684758</v>
      </c>
      <c r="BW16" s="158">
        <f>Provider!BW16*BW7</f>
        <v>-1661.5532238315882</v>
      </c>
      <c r="BX16" s="158">
        <f>Provider!BX16*BX7</f>
        <v>-1668.3225973385977</v>
      </c>
      <c r="BY16" s="158">
        <f>Provider!BY16*BY7</f>
        <v>-1675.1195501112131</v>
      </c>
      <c r="BZ16" s="158">
        <f>Provider!BZ16*BZ7</f>
        <v>-1681.944194510776</v>
      </c>
      <c r="CA16" s="158">
        <f>Provider!CA16*CA7</f>
        <v>-1688.7966433564015</v>
      </c>
      <c r="CB16" s="158">
        <f>Provider!CB16*CB7</f>
        <v>-1695.6770099268451</v>
      </c>
      <c r="CC16" s="158">
        <f>Provider!CC16*CC7</f>
        <v>-1702.5854079623741</v>
      </c>
      <c r="CD16" s="158">
        <f>Provider!CD16*CD7</f>
        <v>-1709.5219516666464</v>
      </c>
      <c r="CE16" s="158">
        <f>Provider!CE16*CE7</f>
        <v>-1716.4867557086004</v>
      </c>
      <c r="CF16" s="158">
        <f>Provider!CF16*CF7</f>
        <v>-1723.4799352243501</v>
      </c>
      <c r="CG16" s="158">
        <f>Provider!CG16*CG7</f>
        <v>-1730.5016058190886</v>
      </c>
      <c r="CH16" s="158">
        <f>Provider!CH16*CH7</f>
        <v>-1737.5518835689977</v>
      </c>
      <c r="CI16" s="158">
        <f>Provider!CI16*CI7</f>
        <v>-1744.6308850231694</v>
      </c>
      <c r="CJ16" s="158">
        <f>Provider!CJ16*CJ7</f>
        <v>-1751.73872720553</v>
      </c>
      <c r="CK16" s="158">
        <f>Provider!CK16*CK7</f>
        <v>-1758.8755276167758</v>
      </c>
      <c r="CL16" s="158">
        <f>Provider!CL16*CL7</f>
        <v>-1766.0414042363166</v>
      </c>
      <c r="CM16" s="158">
        <f>Provider!CM16*CM7</f>
        <v>-1773.2364755242234</v>
      </c>
      <c r="CN16" s="158">
        <f>Provider!CN16*CN7</f>
        <v>-1780.4608604231892</v>
      </c>
      <c r="CO16" s="158">
        <f>Provider!CO16*CO7</f>
        <v>-1787.7146783604946</v>
      </c>
      <c r="CP16" s="158">
        <f>Provider!CP16*CP7</f>
        <v>-1794.9980492499808</v>
      </c>
      <c r="CQ16" s="158">
        <f>Provider!CQ16*CQ7</f>
        <v>-1802.3110934940323</v>
      </c>
      <c r="CR16" s="158">
        <f>Provider!CR16*CR7</f>
        <v>-1809.6539319855694</v>
      </c>
      <c r="CS16" s="158">
        <f>Provider!CS16*CS7</f>
        <v>-1817.0266861100451</v>
      </c>
      <c r="CT16" s="158">
        <f>Provider!CT16*CT7</f>
        <v>-1824.4294777474495</v>
      </c>
      <c r="CU16" s="158">
        <f>Provider!CU16*CU7</f>
        <v>-1831.8624292743298</v>
      </c>
      <c r="CV16" s="158">
        <f>Provider!CV16*CV7</f>
        <v>-1839.3256635658086</v>
      </c>
      <c r="CW16" s="158">
        <f>Provider!CW16*CW7</f>
        <v>-1846.8193039976168</v>
      </c>
      <c r="CX16" s="158">
        <f>Provider!CX16*CX7</f>
        <v>-1854.3434744481342</v>
      </c>
      <c r="CY16" s="158">
        <f>Provider!CY16*CY7</f>
        <v>-1861.898299300437</v>
      </c>
      <c r="CZ16" s="158">
        <f>Provider!CZ16*CZ7</f>
        <v>-1869.4839034443514</v>
      </c>
      <c r="DA16" s="158">
        <f>Provider!DA16*DA7</f>
        <v>-1877.1004122785216</v>
      </c>
      <c r="DB16" s="158">
        <f>Provider!DB16*DB7</f>
        <v>-1884.7479517124816</v>
      </c>
      <c r="DC16" s="158">
        <f>Provider!DC16*DC7</f>
        <v>-1892.4266481687359</v>
      </c>
      <c r="DD16" s="158">
        <f>Provider!DD16*DD7</f>
        <v>-1900.1366285848503</v>
      </c>
      <c r="DE16" s="158">
        <f>Provider!DE16*DE7</f>
        <v>-1907.8780204155494</v>
      </c>
      <c r="DF16" s="158">
        <f>Provider!DF16*DF7</f>
        <v>-1915.6509516348249</v>
      </c>
      <c r="DG16" s="158">
        <f>Provider!DG16*DG7</f>
        <v>-1923.4555507380487</v>
      </c>
      <c r="DH16" s="158">
        <f>Provider!DH16*DH7</f>
        <v>-1931.2919467441013</v>
      </c>
      <c r="DI16" s="158">
        <f>Provider!DI16*DI7</f>
        <v>-1939.1602691974997</v>
      </c>
      <c r="DJ16" s="158">
        <f>Provider!DJ16*DJ7</f>
        <v>-1947.0606481705436</v>
      </c>
      <c r="DK16" s="158">
        <f>Provider!DK16*DK7</f>
        <v>0</v>
      </c>
      <c r="DL16" s="158">
        <f>Provider!DL16*DL7</f>
        <v>0</v>
      </c>
      <c r="DM16" s="158">
        <f>Provider!DM16*DM7</f>
        <v>0</v>
      </c>
      <c r="DN16" s="158">
        <f>Provider!DN16*DN7</f>
        <v>0</v>
      </c>
      <c r="DO16" s="158">
        <f>Provider!DO16*DO7</f>
        <v>0</v>
      </c>
      <c r="DP16" s="158">
        <f>Provider!DP16*DP7</f>
        <v>0</v>
      </c>
      <c r="DQ16" s="158">
        <f>Provider!DQ16*DQ7</f>
        <v>0</v>
      </c>
      <c r="DR16" s="158">
        <f>Provider!DR16*DR7</f>
        <v>0</v>
      </c>
      <c r="DS16" s="158">
        <f>Provider!DS16*DS7</f>
        <v>0</v>
      </c>
      <c r="DT16" s="159">
        <f>Provider!DT16*DT7</f>
        <v>0</v>
      </c>
    </row>
    <row r="17" spans="1:124" s="138" customFormat="1" ht="15.5" customHeight="1" outlineLevel="1" x14ac:dyDescent="0.2">
      <c r="A17" s="3"/>
      <c r="B17" s="297" t="s">
        <v>21</v>
      </c>
      <c r="C17" s="74">
        <f t="shared" si="9"/>
        <v>-90000</v>
      </c>
      <c r="D17" s="158">
        <f>Provider!D17</f>
        <v>0</v>
      </c>
      <c r="E17" s="158">
        <f>Provider!E17</f>
        <v>0</v>
      </c>
      <c r="F17" s="158">
        <f>Provider!F17</f>
        <v>0</v>
      </c>
      <c r="G17" s="158">
        <f>Provider!G17</f>
        <v>0</v>
      </c>
      <c r="H17" s="158">
        <f>Provider!H17</f>
        <v>0</v>
      </c>
      <c r="I17" s="158">
        <f>Provider!I17</f>
        <v>0</v>
      </c>
      <c r="J17" s="158">
        <f>Provider!J17</f>
        <v>0</v>
      </c>
      <c r="K17" s="158">
        <f>Provider!K17</f>
        <v>0</v>
      </c>
      <c r="L17" s="158">
        <f>Provider!L17</f>
        <v>0</v>
      </c>
      <c r="M17" s="158">
        <f>Provider!M17</f>
        <v>0</v>
      </c>
      <c r="N17" s="158">
        <f>Provider!N17</f>
        <v>0</v>
      </c>
      <c r="O17" s="158">
        <f>Provider!O17</f>
        <v>0</v>
      </c>
      <c r="P17" s="158">
        <f>Provider!P17</f>
        <v>0</v>
      </c>
      <c r="Q17" s="158">
        <f>Provider!Q17</f>
        <v>0</v>
      </c>
      <c r="R17" s="158">
        <f>Provider!R17</f>
        <v>0</v>
      </c>
      <c r="S17" s="158">
        <f>Provider!S17</f>
        <v>0</v>
      </c>
      <c r="T17" s="158">
        <f>Provider!T17</f>
        <v>0</v>
      </c>
      <c r="U17" s="158">
        <f>Provider!U17</f>
        <v>0</v>
      </c>
      <c r="V17" s="158">
        <f>Provider!V17</f>
        <v>0</v>
      </c>
      <c r="W17" s="158">
        <f>Provider!W17</f>
        <v>0</v>
      </c>
      <c r="X17" s="158">
        <f>Provider!X17</f>
        <v>0</v>
      </c>
      <c r="Y17" s="158">
        <f>Provider!Y17</f>
        <v>0</v>
      </c>
      <c r="Z17" s="158">
        <f>Provider!Z17</f>
        <v>0</v>
      </c>
      <c r="AA17" s="158">
        <f>Provider!AA17</f>
        <v>0</v>
      </c>
      <c r="AB17" s="158">
        <f>Provider!AB17</f>
        <v>0</v>
      </c>
      <c r="AC17" s="158">
        <f>Provider!AC17</f>
        <v>0</v>
      </c>
      <c r="AD17" s="158">
        <f>Provider!AD17</f>
        <v>0</v>
      </c>
      <c r="AE17" s="158">
        <f>Provider!AE17</f>
        <v>0</v>
      </c>
      <c r="AF17" s="158">
        <f>Provider!AF17</f>
        <v>0</v>
      </c>
      <c r="AG17" s="158">
        <f>Provider!AG17</f>
        <v>0</v>
      </c>
      <c r="AH17" s="158">
        <f>Provider!AH17</f>
        <v>0</v>
      </c>
      <c r="AI17" s="158">
        <f>Provider!AI17</f>
        <v>0</v>
      </c>
      <c r="AJ17" s="158">
        <f>Provider!AJ17</f>
        <v>0</v>
      </c>
      <c r="AK17" s="158">
        <f>Provider!AK17</f>
        <v>0</v>
      </c>
      <c r="AL17" s="158">
        <f>Provider!AL17</f>
        <v>0</v>
      </c>
      <c r="AM17" s="158">
        <f>Provider!AM17</f>
        <v>0</v>
      </c>
      <c r="AN17" s="158">
        <f>Provider!AN17</f>
        <v>0</v>
      </c>
      <c r="AO17" s="158">
        <f>Provider!AO17</f>
        <v>0</v>
      </c>
      <c r="AP17" s="158">
        <f>Provider!AP17</f>
        <v>0</v>
      </c>
      <c r="AQ17" s="158">
        <f>Provider!AQ17</f>
        <v>0</v>
      </c>
      <c r="AR17" s="158">
        <f>Provider!AR17</f>
        <v>0</v>
      </c>
      <c r="AS17" s="158">
        <f>Provider!AS17</f>
        <v>0</v>
      </c>
      <c r="AT17" s="158">
        <f>Provider!AT17</f>
        <v>0</v>
      </c>
      <c r="AU17" s="158">
        <f>Provider!AU17</f>
        <v>0</v>
      </c>
      <c r="AV17" s="158">
        <f>Provider!AV17</f>
        <v>0</v>
      </c>
      <c r="AW17" s="158">
        <f>Provider!AW17</f>
        <v>0</v>
      </c>
      <c r="AX17" s="158">
        <f>Provider!AX17</f>
        <v>0</v>
      </c>
      <c r="AY17" s="158">
        <f>Provider!AY17</f>
        <v>0</v>
      </c>
      <c r="AZ17" s="158">
        <f>Provider!AZ17</f>
        <v>0</v>
      </c>
      <c r="BA17" s="158">
        <f>Provider!BA17</f>
        <v>0</v>
      </c>
      <c r="BB17" s="158">
        <f>Provider!BB17</f>
        <v>0</v>
      </c>
      <c r="BC17" s="158">
        <f>Provider!BC17</f>
        <v>0</v>
      </c>
      <c r="BD17" s="158">
        <f>Provider!BD17</f>
        <v>0</v>
      </c>
      <c r="BE17" s="158">
        <f>Provider!BE17</f>
        <v>0</v>
      </c>
      <c r="BF17" s="158">
        <f>Provider!BF17</f>
        <v>0</v>
      </c>
      <c r="BG17" s="158">
        <f>Provider!BG17</f>
        <v>0</v>
      </c>
      <c r="BH17" s="158">
        <f>Provider!BH17</f>
        <v>0</v>
      </c>
      <c r="BI17" s="158">
        <f>Provider!BI17</f>
        <v>0</v>
      </c>
      <c r="BJ17" s="158">
        <f>Provider!BJ17</f>
        <v>0</v>
      </c>
      <c r="BK17" s="158">
        <f>Provider!BK17</f>
        <v>0</v>
      </c>
      <c r="BL17" s="158">
        <f>Provider!BL17</f>
        <v>0</v>
      </c>
      <c r="BM17" s="158">
        <f>Provider!BM17</f>
        <v>0</v>
      </c>
      <c r="BN17" s="158">
        <f>Provider!BN17</f>
        <v>0</v>
      </c>
      <c r="BO17" s="158">
        <f>Provider!BO17</f>
        <v>0</v>
      </c>
      <c r="BP17" s="158">
        <f>Provider!BP17</f>
        <v>0</v>
      </c>
      <c r="BQ17" s="158">
        <f>Provider!BQ17</f>
        <v>0</v>
      </c>
      <c r="BR17" s="158">
        <f>Provider!BR17</f>
        <v>0</v>
      </c>
      <c r="BS17" s="158">
        <f>Provider!BS17</f>
        <v>0</v>
      </c>
      <c r="BT17" s="158">
        <f>Provider!BT17</f>
        <v>0</v>
      </c>
      <c r="BU17" s="158">
        <f>Provider!BU17</f>
        <v>0</v>
      </c>
      <c r="BV17" s="158">
        <f>Provider!BV17</f>
        <v>0</v>
      </c>
      <c r="BW17" s="158">
        <f>Provider!BW17</f>
        <v>0</v>
      </c>
      <c r="BX17" s="158">
        <f>Provider!BX17</f>
        <v>0</v>
      </c>
      <c r="BY17" s="158">
        <f>Provider!BY17</f>
        <v>0</v>
      </c>
      <c r="BZ17" s="158">
        <f>Provider!BZ17</f>
        <v>0</v>
      </c>
      <c r="CA17" s="158">
        <f>Provider!CA17</f>
        <v>0</v>
      </c>
      <c r="CB17" s="158">
        <f>Provider!CB17</f>
        <v>0</v>
      </c>
      <c r="CC17" s="158">
        <f>Provider!CC17</f>
        <v>0</v>
      </c>
      <c r="CD17" s="158">
        <f>Provider!CD17</f>
        <v>0</v>
      </c>
      <c r="CE17" s="158">
        <f>Provider!CE17</f>
        <v>0</v>
      </c>
      <c r="CF17" s="158">
        <f>Provider!CF17</f>
        <v>0</v>
      </c>
      <c r="CG17" s="158">
        <f>Provider!CG17</f>
        <v>0</v>
      </c>
      <c r="CH17" s="158">
        <f>Provider!CH17</f>
        <v>0</v>
      </c>
      <c r="CI17" s="158">
        <f>Provider!CI17</f>
        <v>0</v>
      </c>
      <c r="CJ17" s="158">
        <f>Provider!CJ17</f>
        <v>0</v>
      </c>
      <c r="CK17" s="158">
        <f>Provider!CK17</f>
        <v>0</v>
      </c>
      <c r="CL17" s="158">
        <f>Provider!CL17</f>
        <v>0</v>
      </c>
      <c r="CM17" s="158">
        <f>Provider!CM17</f>
        <v>0</v>
      </c>
      <c r="CN17" s="158">
        <f>Provider!CN17</f>
        <v>0</v>
      </c>
      <c r="CO17" s="158">
        <f>Provider!CO17</f>
        <v>0</v>
      </c>
      <c r="CP17" s="158">
        <f>Provider!CP17</f>
        <v>0</v>
      </c>
      <c r="CQ17" s="158">
        <f>Provider!CQ17</f>
        <v>0</v>
      </c>
      <c r="CR17" s="158">
        <f>Provider!CR17</f>
        <v>0</v>
      </c>
      <c r="CS17" s="158">
        <f>Provider!CS17</f>
        <v>0</v>
      </c>
      <c r="CT17" s="158">
        <f>Provider!CT17</f>
        <v>0</v>
      </c>
      <c r="CU17" s="158">
        <f>Provider!CU17</f>
        <v>0</v>
      </c>
      <c r="CV17" s="158">
        <f>Provider!CV17</f>
        <v>0</v>
      </c>
      <c r="CW17" s="158">
        <f>Provider!CW17</f>
        <v>0</v>
      </c>
      <c r="CX17" s="158">
        <f>Provider!CX17</f>
        <v>0</v>
      </c>
      <c r="CY17" s="158">
        <f>Provider!CY17</f>
        <v>0</v>
      </c>
      <c r="CZ17" s="158">
        <f>Provider!CZ17</f>
        <v>0</v>
      </c>
      <c r="DA17" s="158">
        <f>Provider!DA17</f>
        <v>0</v>
      </c>
      <c r="DB17" s="158">
        <f>Provider!DB17</f>
        <v>0</v>
      </c>
      <c r="DC17" s="158">
        <f>Provider!DC17</f>
        <v>0</v>
      </c>
      <c r="DD17" s="158">
        <f>Provider!DD17</f>
        <v>0</v>
      </c>
      <c r="DE17" s="158">
        <f>Provider!DE17</f>
        <v>0</v>
      </c>
      <c r="DF17" s="158">
        <f>Provider!DF17</f>
        <v>0</v>
      </c>
      <c r="DG17" s="158">
        <f>Provider!DG17</f>
        <v>0</v>
      </c>
      <c r="DH17" s="158">
        <f>Provider!DH17</f>
        <v>0</v>
      </c>
      <c r="DI17" s="158">
        <f>Provider!DI17</f>
        <v>0</v>
      </c>
      <c r="DJ17" s="158">
        <f>Provider!DJ17</f>
        <v>-90000</v>
      </c>
      <c r="DK17" s="158">
        <f>Provider!DK17</f>
        <v>0</v>
      </c>
      <c r="DL17" s="158">
        <f>Provider!DL17</f>
        <v>0</v>
      </c>
      <c r="DM17" s="158">
        <f>Provider!DM17</f>
        <v>0</v>
      </c>
      <c r="DN17" s="158">
        <f>Provider!DN17</f>
        <v>0</v>
      </c>
      <c r="DO17" s="158">
        <f>Provider!DO17</f>
        <v>0</v>
      </c>
      <c r="DP17" s="158">
        <f>Provider!DP17</f>
        <v>0</v>
      </c>
      <c r="DQ17" s="158">
        <f>Provider!DQ17</f>
        <v>0</v>
      </c>
      <c r="DR17" s="158">
        <f>Provider!DR17</f>
        <v>0</v>
      </c>
      <c r="DS17" s="158">
        <f>Provider!DS17</f>
        <v>0</v>
      </c>
      <c r="DT17" s="159">
        <f>Provider!DT17</f>
        <v>0</v>
      </c>
    </row>
    <row r="18" spans="1:124" s="138" customFormat="1" ht="15.5" customHeight="1" outlineLevel="1" x14ac:dyDescent="0.2">
      <c r="A18" s="3"/>
      <c r="B18" s="297" t="s">
        <v>49</v>
      </c>
      <c r="C18" s="74">
        <f t="shared" si="9"/>
        <v>-2203431.9999999977</v>
      </c>
      <c r="D18" s="158">
        <f>Provider!D18</f>
        <v>0</v>
      </c>
      <c r="E18" s="158">
        <f>Provider!E18*E7</f>
        <v>-20031.199999999997</v>
      </c>
      <c r="F18" s="158">
        <f>Provider!F18*F7</f>
        <v>-20031.199999999997</v>
      </c>
      <c r="G18" s="158">
        <f>Provider!G18*G7</f>
        <v>-20031.199999999997</v>
      </c>
      <c r="H18" s="158">
        <f>Provider!H18*H7</f>
        <v>-20031.199999999997</v>
      </c>
      <c r="I18" s="158">
        <f>Provider!I18*I7</f>
        <v>-20031.199999999997</v>
      </c>
      <c r="J18" s="158">
        <f>Provider!J18*J7</f>
        <v>-20031.199999999997</v>
      </c>
      <c r="K18" s="158">
        <f>Provider!K18*K7</f>
        <v>-20031.199999999997</v>
      </c>
      <c r="L18" s="158">
        <f>Provider!L18*L7</f>
        <v>-20031.199999999997</v>
      </c>
      <c r="M18" s="158">
        <f>Provider!M18*M7</f>
        <v>-20031.199999999997</v>
      </c>
      <c r="N18" s="158">
        <f>Provider!N18*N7</f>
        <v>-20031.199999999997</v>
      </c>
      <c r="O18" s="158">
        <f>Provider!O18*O7</f>
        <v>-20031.199999999997</v>
      </c>
      <c r="P18" s="158">
        <f>Provider!P18*P7</f>
        <v>-20031.199999999997</v>
      </c>
      <c r="Q18" s="158">
        <f>Provider!Q18*Q7</f>
        <v>-20031.199999999997</v>
      </c>
      <c r="R18" s="158">
        <f>Provider!R18*R7</f>
        <v>-20031.199999999997</v>
      </c>
      <c r="S18" s="158">
        <f>Provider!S18*S7</f>
        <v>-20031.199999999997</v>
      </c>
      <c r="T18" s="158">
        <f>Provider!T18*T7</f>
        <v>-20031.199999999997</v>
      </c>
      <c r="U18" s="158">
        <f>Provider!U18*U7</f>
        <v>-20031.199999999997</v>
      </c>
      <c r="V18" s="158">
        <f>Provider!V18*V7</f>
        <v>-20031.199999999997</v>
      </c>
      <c r="W18" s="158">
        <f>Provider!W18*W7</f>
        <v>-20031.199999999997</v>
      </c>
      <c r="X18" s="158">
        <f>Provider!X18*X7</f>
        <v>-20031.199999999997</v>
      </c>
      <c r="Y18" s="158">
        <f>Provider!Y18*Y7</f>
        <v>-20031.199999999997</v>
      </c>
      <c r="Z18" s="158">
        <f>Provider!Z18*Z7</f>
        <v>-20031.199999999997</v>
      </c>
      <c r="AA18" s="158">
        <f>Provider!AA18*AA7</f>
        <v>-20031.199999999997</v>
      </c>
      <c r="AB18" s="158">
        <f>Provider!AB18*AB7</f>
        <v>-20031.199999999997</v>
      </c>
      <c r="AC18" s="158">
        <f>Provider!AC18*AC7</f>
        <v>-20031.199999999997</v>
      </c>
      <c r="AD18" s="158">
        <f>Provider!AD18*AD7</f>
        <v>-20031.199999999997</v>
      </c>
      <c r="AE18" s="158">
        <f>Provider!AE18*AE7</f>
        <v>-20031.199999999997</v>
      </c>
      <c r="AF18" s="158">
        <f>Provider!AF18*AF7</f>
        <v>-20031.199999999997</v>
      </c>
      <c r="AG18" s="158">
        <f>Provider!AG18*AG7</f>
        <v>-20031.199999999997</v>
      </c>
      <c r="AH18" s="158">
        <f>Provider!AH18*AH7</f>
        <v>-20031.199999999997</v>
      </c>
      <c r="AI18" s="158">
        <f>Provider!AI18*AI7</f>
        <v>-20031.199999999997</v>
      </c>
      <c r="AJ18" s="158">
        <f>Provider!AJ18*AJ7</f>
        <v>-20031.199999999997</v>
      </c>
      <c r="AK18" s="158">
        <f>Provider!AK18*AK7</f>
        <v>-20031.199999999997</v>
      </c>
      <c r="AL18" s="158">
        <f>Provider!AL18*AL7</f>
        <v>-20031.199999999997</v>
      </c>
      <c r="AM18" s="158">
        <f>Provider!AM18*AM7</f>
        <v>-20031.199999999997</v>
      </c>
      <c r="AN18" s="158">
        <f>Provider!AN18*AN7</f>
        <v>-20031.199999999997</v>
      </c>
      <c r="AO18" s="158">
        <f>Provider!AO18*AO7</f>
        <v>-20031.199999999997</v>
      </c>
      <c r="AP18" s="158">
        <f>Provider!AP18*AP7</f>
        <v>-20031.199999999997</v>
      </c>
      <c r="AQ18" s="158">
        <f>Provider!AQ18*AQ7</f>
        <v>-20031.199999999997</v>
      </c>
      <c r="AR18" s="158">
        <f>Provider!AR18*AR7</f>
        <v>-20031.199999999997</v>
      </c>
      <c r="AS18" s="158">
        <f>Provider!AS18*AS7</f>
        <v>-20031.199999999997</v>
      </c>
      <c r="AT18" s="158">
        <f>Provider!AT18*AT7</f>
        <v>-20031.199999999997</v>
      </c>
      <c r="AU18" s="158">
        <f>Provider!AU18*AU7</f>
        <v>-20031.199999999997</v>
      </c>
      <c r="AV18" s="158">
        <f>Provider!AV18*AV7</f>
        <v>-20031.199999999997</v>
      </c>
      <c r="AW18" s="158">
        <f>Provider!AW18*AW7</f>
        <v>-20031.199999999997</v>
      </c>
      <c r="AX18" s="158">
        <f>Provider!AX18*AX7</f>
        <v>-20031.199999999997</v>
      </c>
      <c r="AY18" s="158">
        <f>Provider!AY18*AY7</f>
        <v>-20031.199999999997</v>
      </c>
      <c r="AZ18" s="158">
        <f>Provider!AZ18*AZ7</f>
        <v>-20031.199999999997</v>
      </c>
      <c r="BA18" s="158">
        <f>Provider!BA18*BA7</f>
        <v>-20031.199999999997</v>
      </c>
      <c r="BB18" s="158">
        <f>Provider!BB18*BB7</f>
        <v>-20031.199999999997</v>
      </c>
      <c r="BC18" s="158">
        <f>Provider!BC18*BC7</f>
        <v>-20031.199999999997</v>
      </c>
      <c r="BD18" s="158">
        <f>Provider!BD18*BD7</f>
        <v>-20031.199999999997</v>
      </c>
      <c r="BE18" s="158">
        <f>Provider!BE18*BE7</f>
        <v>-20031.199999999997</v>
      </c>
      <c r="BF18" s="158">
        <f>Provider!BF18*BF7</f>
        <v>-20031.199999999997</v>
      </c>
      <c r="BG18" s="158">
        <f>Provider!BG18*BG7</f>
        <v>-20031.199999999997</v>
      </c>
      <c r="BH18" s="158">
        <f>Provider!BH18*BH7</f>
        <v>-20031.199999999997</v>
      </c>
      <c r="BI18" s="158">
        <f>Provider!BI18*BI7</f>
        <v>-20031.199999999997</v>
      </c>
      <c r="BJ18" s="158">
        <f>Provider!BJ18*BJ7</f>
        <v>-20031.199999999997</v>
      </c>
      <c r="BK18" s="158">
        <f>Provider!BK18*BK7</f>
        <v>-20031.199999999997</v>
      </c>
      <c r="BL18" s="158">
        <f>Provider!BL18*BL7</f>
        <v>-20031.199999999997</v>
      </c>
      <c r="BM18" s="158">
        <f>Provider!BM18*BM7</f>
        <v>-20031.199999999997</v>
      </c>
      <c r="BN18" s="158">
        <f>Provider!BN18*BN7</f>
        <v>-20031.199999999997</v>
      </c>
      <c r="BO18" s="158">
        <f>Provider!BO18*BO7</f>
        <v>-20031.199999999997</v>
      </c>
      <c r="BP18" s="158">
        <f>Provider!BP18*BP7</f>
        <v>-20031.199999999997</v>
      </c>
      <c r="BQ18" s="158">
        <f>Provider!BQ18*BQ7</f>
        <v>-20031.199999999997</v>
      </c>
      <c r="BR18" s="158">
        <f>Provider!BR18*BR7</f>
        <v>-20031.199999999997</v>
      </c>
      <c r="BS18" s="158">
        <f>Provider!BS18*BS7</f>
        <v>-20031.199999999997</v>
      </c>
      <c r="BT18" s="158">
        <f>Provider!BT18*BT7</f>
        <v>-20031.199999999997</v>
      </c>
      <c r="BU18" s="158">
        <f>Provider!BU18*BU7</f>
        <v>-20031.199999999997</v>
      </c>
      <c r="BV18" s="158">
        <f>Provider!BV18*BV7</f>
        <v>-20031.199999999997</v>
      </c>
      <c r="BW18" s="158">
        <f>Provider!BW18*BW7</f>
        <v>-20031.199999999997</v>
      </c>
      <c r="BX18" s="158">
        <f>Provider!BX18*BX7</f>
        <v>-20031.199999999997</v>
      </c>
      <c r="BY18" s="158">
        <f>Provider!BY18*BY7</f>
        <v>-20031.199999999997</v>
      </c>
      <c r="BZ18" s="158">
        <f>Provider!BZ18*BZ7</f>
        <v>-20031.199999999997</v>
      </c>
      <c r="CA18" s="158">
        <f>Provider!CA18*CA7</f>
        <v>-20031.199999999997</v>
      </c>
      <c r="CB18" s="158">
        <f>Provider!CB18*CB7</f>
        <v>-20031.199999999997</v>
      </c>
      <c r="CC18" s="158">
        <f>Provider!CC18*CC7</f>
        <v>-20031.199999999997</v>
      </c>
      <c r="CD18" s="158">
        <f>Provider!CD18*CD7</f>
        <v>-20031.199999999997</v>
      </c>
      <c r="CE18" s="158">
        <f>Provider!CE18*CE7</f>
        <v>-20031.199999999997</v>
      </c>
      <c r="CF18" s="158">
        <f>Provider!CF18*CF7</f>
        <v>-20031.199999999997</v>
      </c>
      <c r="CG18" s="158">
        <f>Provider!CG18*CG7</f>
        <v>-20031.199999999997</v>
      </c>
      <c r="CH18" s="158">
        <f>Provider!CH18*CH7</f>
        <v>-20031.199999999997</v>
      </c>
      <c r="CI18" s="158">
        <f>Provider!CI18*CI7</f>
        <v>-20031.199999999997</v>
      </c>
      <c r="CJ18" s="158">
        <f>Provider!CJ18*CJ7</f>
        <v>-20031.199999999997</v>
      </c>
      <c r="CK18" s="158">
        <f>Provider!CK18*CK7</f>
        <v>-20031.199999999997</v>
      </c>
      <c r="CL18" s="158">
        <f>Provider!CL18*CL7</f>
        <v>-20031.199999999997</v>
      </c>
      <c r="CM18" s="158">
        <f>Provider!CM18*CM7</f>
        <v>-20031.199999999997</v>
      </c>
      <c r="CN18" s="158">
        <f>Provider!CN18*CN7</f>
        <v>-20031.199999999997</v>
      </c>
      <c r="CO18" s="158">
        <f>Provider!CO18*CO7</f>
        <v>-20031.199999999997</v>
      </c>
      <c r="CP18" s="158">
        <f>Provider!CP18*CP7</f>
        <v>-20031.199999999997</v>
      </c>
      <c r="CQ18" s="158">
        <f>Provider!CQ18*CQ7</f>
        <v>-20031.199999999997</v>
      </c>
      <c r="CR18" s="158">
        <f>Provider!CR18*CR7</f>
        <v>-20031.199999999997</v>
      </c>
      <c r="CS18" s="158">
        <f>Provider!CS18*CS7</f>
        <v>-20031.199999999997</v>
      </c>
      <c r="CT18" s="158">
        <f>Provider!CT18*CT7</f>
        <v>-20031.199999999997</v>
      </c>
      <c r="CU18" s="158">
        <f>Provider!CU18*CU7</f>
        <v>-20031.199999999997</v>
      </c>
      <c r="CV18" s="158">
        <f>Provider!CV18*CV7</f>
        <v>-20031.199999999997</v>
      </c>
      <c r="CW18" s="158">
        <f>Provider!CW18*CW7</f>
        <v>-20031.199999999997</v>
      </c>
      <c r="CX18" s="158">
        <f>Provider!CX18*CX7</f>
        <v>-20031.199999999997</v>
      </c>
      <c r="CY18" s="158">
        <f>Provider!CY18*CY7</f>
        <v>-20031.199999999997</v>
      </c>
      <c r="CZ18" s="158">
        <f>Provider!CZ18*CZ7</f>
        <v>-20031.199999999997</v>
      </c>
      <c r="DA18" s="158">
        <f>Provider!DA18*DA7</f>
        <v>-20031.199999999997</v>
      </c>
      <c r="DB18" s="158">
        <f>Provider!DB18*DB7</f>
        <v>-20031.199999999997</v>
      </c>
      <c r="DC18" s="158">
        <f>Provider!DC18*DC7</f>
        <v>-20031.199999999997</v>
      </c>
      <c r="DD18" s="158">
        <f>Provider!DD18*DD7</f>
        <v>-20031.199999999997</v>
      </c>
      <c r="DE18" s="158">
        <f>Provider!DE18*DE7</f>
        <v>-20031.199999999997</v>
      </c>
      <c r="DF18" s="158">
        <f>Provider!DF18*DF7</f>
        <v>-20031.199999999997</v>
      </c>
      <c r="DG18" s="158">
        <f>Provider!DG18*DG7</f>
        <v>-20031.199999999997</v>
      </c>
      <c r="DH18" s="158">
        <f>Provider!DH18*DH7</f>
        <v>-20031.199999999997</v>
      </c>
      <c r="DI18" s="158">
        <f>Provider!DI18*DI7</f>
        <v>-20031.199999999997</v>
      </c>
      <c r="DJ18" s="158">
        <f>Provider!DJ18*DJ7</f>
        <v>-20031.199999999997</v>
      </c>
      <c r="DK18" s="158">
        <f>Provider!DK18*DK7</f>
        <v>0</v>
      </c>
      <c r="DL18" s="158">
        <f>Provider!DL18*DL7</f>
        <v>0</v>
      </c>
      <c r="DM18" s="158">
        <f>Provider!DM18*DM7</f>
        <v>0</v>
      </c>
      <c r="DN18" s="158">
        <f>Provider!DN18*DN7</f>
        <v>0</v>
      </c>
      <c r="DO18" s="158">
        <f>Provider!DO18*DO7</f>
        <v>0</v>
      </c>
      <c r="DP18" s="158">
        <f>Provider!DP18*DP7</f>
        <v>0</v>
      </c>
      <c r="DQ18" s="158">
        <f>Provider!DQ18*DQ7</f>
        <v>0</v>
      </c>
      <c r="DR18" s="158">
        <f>Provider!DR18*DR7</f>
        <v>0</v>
      </c>
      <c r="DS18" s="158">
        <f>Provider!DS18*DS7</f>
        <v>0</v>
      </c>
      <c r="DT18" s="159">
        <f>Provider!DT18*DT7</f>
        <v>0</v>
      </c>
    </row>
    <row r="19" spans="1:124" s="138" customFormat="1" ht="15.5" customHeight="1" thickBot="1" x14ac:dyDescent="0.25">
      <c r="A19" s="3"/>
      <c r="B19" s="298" t="s">
        <v>121</v>
      </c>
      <c r="C19" s="75">
        <f t="shared" si="9"/>
        <v>-3808195.8671156997</v>
      </c>
      <c r="D19" s="158">
        <f>Provider!D19</f>
        <v>-517714.19999999995</v>
      </c>
      <c r="E19" s="158">
        <f>SUM(E14:E18)</f>
        <v>-27233.580951285712</v>
      </c>
      <c r="F19" s="158">
        <f t="shared" ref="F19:M19" si="10">SUM(F14:F18)</f>
        <v>-27262.924342818242</v>
      </c>
      <c r="G19" s="158">
        <f t="shared" si="10"/>
        <v>-27292.387282960106</v>
      </c>
      <c r="H19" s="158">
        <f t="shared" si="10"/>
        <v>-27321.970258767138</v>
      </c>
      <c r="I19" s="158">
        <f t="shared" si="10"/>
        <v>-27351.6737592795</v>
      </c>
      <c r="J19" s="158">
        <f t="shared" si="10"/>
        <v>-27381.498275529753</v>
      </c>
      <c r="K19" s="158">
        <f t="shared" si="10"/>
        <v>-27411.444300551</v>
      </c>
      <c r="L19" s="158">
        <f t="shared" si="10"/>
        <v>-27441.512329385008</v>
      </c>
      <c r="M19" s="158">
        <f t="shared" si="10"/>
        <v>-27471.702859090419</v>
      </c>
      <c r="N19" s="158">
        <f t="shared" ref="N19" si="11">SUM(N14:N18)</f>
        <v>-27502.016388750944</v>
      </c>
      <c r="O19" s="158">
        <f t="shared" ref="O19" si="12">SUM(O14:O18)</f>
        <v>-27532.453419483623</v>
      </c>
      <c r="P19" s="158">
        <f t="shared" ref="P19" si="13">SUM(P14:P18)</f>
        <v>-27563.014454447119</v>
      </c>
      <c r="Q19" s="158">
        <f t="shared" ref="Q19" si="14">SUM(Q14:Q18)</f>
        <v>-27593.699998850007</v>
      </c>
      <c r="R19" s="158">
        <f t="shared" ref="R19" si="15">SUM(R14:R18)</f>
        <v>-27624.510559959162</v>
      </c>
      <c r="S19" s="158">
        <f t="shared" ref="S19" si="16">SUM(S14:S18)</f>
        <v>-27655.446647108118</v>
      </c>
      <c r="T19" s="158">
        <f t="shared" ref="T19:U19" si="17">SUM(T14:T18)</f>
        <v>-27686.508771705503</v>
      </c>
      <c r="U19" s="158">
        <f t="shared" si="17"/>
        <v>-27717.697447243481</v>
      </c>
      <c r="V19" s="158">
        <f t="shared" ref="V19" si="18">SUM(V14:V18)</f>
        <v>-27749.01318930625</v>
      </c>
      <c r="W19" s="158">
        <f t="shared" ref="W19" si="19">SUM(W14:W18)</f>
        <v>-27780.45651557856</v>
      </c>
      <c r="X19" s="158">
        <f t="shared" ref="X19" si="20">SUM(X14:X18)</f>
        <v>-27812.027945854268</v>
      </c>
      <c r="Y19" s="158">
        <f t="shared" ref="Y19" si="21">SUM(Y14:Y18)</f>
        <v>-27843.728002044951</v>
      </c>
      <c r="Z19" s="158">
        <f t="shared" ref="Z19" si="22">SUM(Z14:Z18)</f>
        <v>-27875.5572081885</v>
      </c>
      <c r="AA19" s="158">
        <f t="shared" ref="AA19" si="23">SUM(AA14:AA18)</f>
        <v>-27907.516090457815</v>
      </c>
      <c r="AB19" s="158">
        <f t="shared" ref="AB19:AC19" si="24">SUM(AB14:AB18)</f>
        <v>-27939.60517716948</v>
      </c>
      <c r="AC19" s="158">
        <f t="shared" si="24"/>
        <v>-27971.824998792516</v>
      </c>
      <c r="AD19" s="158">
        <f t="shared" ref="AD19" si="25">SUM(AD14:AD18)</f>
        <v>-28004.17608795713</v>
      </c>
      <c r="AE19" s="158">
        <f t="shared" ref="AE19" si="26">SUM(AE14:AE18)</f>
        <v>-28036.658979463537</v>
      </c>
      <c r="AF19" s="158">
        <f t="shared" ref="AF19" si="27">SUM(AF14:AF18)</f>
        <v>-28069.274210290787</v>
      </c>
      <c r="AG19" s="158">
        <f t="shared" ref="AG19" si="28">SUM(AG14:AG18)</f>
        <v>-28102.022319605665</v>
      </c>
      <c r="AH19" s="158">
        <f t="shared" ref="AH19" si="29">SUM(AH14:AH18)</f>
        <v>-28134.903848771573</v>
      </c>
      <c r="AI19" s="158">
        <f t="shared" ref="AI19" si="30">SUM(AI14:AI18)</f>
        <v>-28167.919341357494</v>
      </c>
      <c r="AJ19" s="158">
        <f t="shared" ref="AJ19:AK19" si="31">SUM(AJ14:AJ18)</f>
        <v>-28201.069343146992</v>
      </c>
      <c r="AK19" s="158">
        <f t="shared" si="31"/>
        <v>-28234.354402147204</v>
      </c>
      <c r="AL19" s="158">
        <f t="shared" ref="AL19" si="32">SUM(AL14:AL18)</f>
        <v>-28267.775068597934</v>
      </c>
      <c r="AM19" s="158">
        <f t="shared" ref="AM19" si="33">SUM(AM14:AM18)</f>
        <v>-28301.331894980714</v>
      </c>
      <c r="AN19" s="158">
        <f t="shared" ref="AN19" si="34">SUM(AN14:AN18)</f>
        <v>-28335.025436027965</v>
      </c>
      <c r="AO19" s="158">
        <f t="shared" ref="AO19" si="35">SUM(AO14:AO18)</f>
        <v>-28368.856248732154</v>
      </c>
      <c r="AP19" s="158">
        <f t="shared" ref="AP19" si="36">SUM(AP14:AP18)</f>
        <v>-28402.824892354995</v>
      </c>
      <c r="AQ19" s="158">
        <f t="shared" ref="AQ19" si="37">SUM(AQ14:AQ18)</f>
        <v>-28436.931928436723</v>
      </c>
      <c r="AR19" s="158">
        <f t="shared" ref="AR19:AS19" si="38">SUM(AR14:AR18)</f>
        <v>-28471.177920805341</v>
      </c>
      <c r="AS19" s="158">
        <f t="shared" si="38"/>
        <v>-28505.563435585958</v>
      </c>
      <c r="AT19" s="158">
        <f t="shared" ref="AT19" si="39">SUM(AT14:AT18)</f>
        <v>-28540.089041210158</v>
      </c>
      <c r="AU19" s="158">
        <f t="shared" ref="AU19" si="40">SUM(AU14:AU18)</f>
        <v>-28574.755308425381</v>
      </c>
      <c r="AV19" s="158">
        <f t="shared" ref="AV19" si="41">SUM(AV14:AV18)</f>
        <v>-28609.562810304349</v>
      </c>
      <c r="AW19" s="158">
        <f t="shared" ref="AW19" si="42">SUM(AW14:AW18)</f>
        <v>-28644.512122254575</v>
      </c>
      <c r="AX19" s="158">
        <f t="shared" ref="AX19" si="43">SUM(AX14:AX18)</f>
        <v>-28679.603822027842</v>
      </c>
      <c r="AY19" s="158">
        <f t="shared" ref="AY19" si="44">SUM(AY14:AY18)</f>
        <v>-28714.838489729758</v>
      </c>
      <c r="AZ19" s="158">
        <f t="shared" ref="AZ19:BA19" si="45">SUM(AZ14:AZ18)</f>
        <v>-28750.216707829371</v>
      </c>
      <c r="BA19" s="158">
        <f t="shared" si="45"/>
        <v>-28785.73906116877</v>
      </c>
      <c r="BB19" s="158">
        <f t="shared" ref="BB19" si="46">SUM(BB14:BB18)</f>
        <v>-28821.406136972753</v>
      </c>
      <c r="BC19" s="158">
        <f t="shared" ref="BC19" si="47">SUM(BC14:BC18)</f>
        <v>-28857.218524858567</v>
      </c>
      <c r="BD19" s="158">
        <f t="shared" ref="BD19" si="48">SUM(BD14:BD18)</f>
        <v>-28893.176816845615</v>
      </c>
      <c r="BE19" s="158">
        <f t="shared" ref="BE19" si="49">SUM(BE14:BE18)</f>
        <v>-28929.281607365265</v>
      </c>
      <c r="BF19" s="158">
        <f t="shared" ref="BF19" si="50">SUM(BF14:BF18)</f>
        <v>-28965.533493270676</v>
      </c>
      <c r="BG19" s="158">
        <f t="shared" ref="BG19" si="51">SUM(BG14:BG18)</f>
        <v>-29001.93307384666</v>
      </c>
      <c r="BH19" s="158">
        <f t="shared" ref="BH19:BI19" si="52">SUM(BH14:BH18)</f>
        <v>-29038.480950819576</v>
      </c>
      <c r="BI19" s="158">
        <f t="shared" si="52"/>
        <v>-29075.177728367315</v>
      </c>
      <c r="BJ19" s="158">
        <f t="shared" ref="BJ19" si="53">SUM(BJ14:BJ18)</f>
        <v>-29112.024013129245</v>
      </c>
      <c r="BK19" s="158">
        <f t="shared" ref="BK19" si="54">SUM(BK14:BK18)</f>
        <v>-29149.020414216255</v>
      </c>
      <c r="BL19" s="158">
        <f t="shared" ref="BL19" si="55">SUM(BL14:BL18)</f>
        <v>-29186.16754322085</v>
      </c>
      <c r="BM19" s="158">
        <f t="shared" ref="BM19" si="56">SUM(BM14:BM18)</f>
        <v>-29223.466014227215</v>
      </c>
      <c r="BN19" s="158">
        <f t="shared" ref="BN19" si="57">SUM(BN14:BN18)</f>
        <v>-29260.916443821403</v>
      </c>
      <c r="BO19" s="158">
        <f t="shared" ref="BO19" si="58">SUM(BO14:BO18)</f>
        <v>-29298.519451101507</v>
      </c>
      <c r="BP19" s="158">
        <f t="shared" ref="BP19:BQ19" si="59">SUM(BP14:BP18)</f>
        <v>-29336.275657687904</v>
      </c>
      <c r="BQ19" s="158">
        <f t="shared" si="59"/>
        <v>-29374.185687733541</v>
      </c>
      <c r="BR19" s="158">
        <f t="shared" ref="BR19" si="60">SUM(BR14:BR18)</f>
        <v>-29412.250167934224</v>
      </c>
      <c r="BS19" s="158">
        <f t="shared" ref="BS19" si="61">SUM(BS14:BS18)</f>
        <v>-29450.469727539003</v>
      </c>
      <c r="BT19" s="158">
        <f t="shared" ref="BT19" si="62">SUM(BT14:BT18)</f>
        <v>-29488.844998360568</v>
      </c>
      <c r="BU19" s="158">
        <f t="shared" ref="BU19" si="63">SUM(BU14:BU18)</f>
        <v>-29527.376614785691</v>
      </c>
      <c r="BV19" s="158">
        <f t="shared" ref="BV19" si="64">SUM(BV14:BV18)</f>
        <v>-29566.065213785714</v>
      </c>
      <c r="BW19" s="158">
        <f t="shared" ref="BW19" si="65">SUM(BW14:BW18)</f>
        <v>-29604.911434927082</v>
      </c>
      <c r="BX19" s="158">
        <f t="shared" ref="BX19:BY19" si="66">SUM(BX14:BX18)</f>
        <v>-29643.915920381904</v>
      </c>
      <c r="BY19" s="158">
        <f t="shared" si="66"/>
        <v>-29683.079314938586</v>
      </c>
      <c r="BZ19" s="158">
        <f t="shared" ref="BZ19" si="67">SUM(BZ14:BZ18)</f>
        <v>-29722.402266012487</v>
      </c>
      <c r="CA19" s="158">
        <f t="shared" ref="CA19" si="68">SUM(CA14:CA18)</f>
        <v>-29761.885423656593</v>
      </c>
      <c r="CB19" s="158">
        <f t="shared" ref="CB19" si="69">SUM(CB14:CB18)</f>
        <v>-29801.529440572311</v>
      </c>
      <c r="CC19" s="158">
        <f t="shared" ref="CC19" si="70">SUM(CC14:CC18)</f>
        <v>-29841.334972120228</v>
      </c>
      <c r="CD19" s="158">
        <f t="shared" ref="CD19" si="71">SUM(CD14:CD18)</f>
        <v>-29881.302676330946</v>
      </c>
      <c r="CE19" s="158">
        <f t="shared" ref="CE19" si="72">SUM(CE14:CE18)</f>
        <v>-29921.433213915963</v>
      </c>
      <c r="CF19" s="158">
        <f t="shared" ref="CF19:CG19" si="73">SUM(CF14:CF18)</f>
        <v>-29961.727248278607</v>
      </c>
      <c r="CG19" s="158">
        <f t="shared" si="73"/>
        <v>-30002.185445524989</v>
      </c>
      <c r="CH19" s="158">
        <f t="shared" ref="CH19" si="74">SUM(CH14:CH18)</f>
        <v>-30042.808474475016</v>
      </c>
      <c r="CI19" s="158">
        <f t="shared" ref="CI19" si="75">SUM(CI14:CI18)</f>
        <v>-30083.597006673444</v>
      </c>
      <c r="CJ19" s="158">
        <f t="shared" ref="CJ19" si="76">SUM(CJ14:CJ18)</f>
        <v>-30124.551716401013</v>
      </c>
      <c r="CK19" s="158">
        <f t="shared" ref="CK19" si="77">SUM(CK14:CK18)</f>
        <v>-30165.673280685529</v>
      </c>
      <c r="CL19" s="158">
        <f t="shared" ref="CL19" si="78">SUM(CL14:CL18)</f>
        <v>-30206.962379313121</v>
      </c>
      <c r="CM19" s="158">
        <f t="shared" ref="CM19" si="79">SUM(CM14:CM18)</f>
        <v>-30248.419694839431</v>
      </c>
      <c r="CN19" s="158">
        <f t="shared" ref="CN19:CO19" si="80">SUM(CN14:CN18)</f>
        <v>-30290.045912600937</v>
      </c>
      <c r="CO19" s="158">
        <f t="shared" si="80"/>
        <v>-30331.841720726254</v>
      </c>
      <c r="CP19" s="158">
        <f t="shared" ref="CP19" si="81">SUM(CP14:CP18)</f>
        <v>-30373.807810147504</v>
      </c>
      <c r="CQ19" s="158">
        <f t="shared" ref="CQ19" si="82">SUM(CQ14:CQ18)</f>
        <v>-30415.944874611774</v>
      </c>
      <c r="CR19" s="158">
        <f t="shared" ref="CR19" si="83">SUM(CR14:CR18)</f>
        <v>-30458.253610692547</v>
      </c>
      <c r="CS19" s="158">
        <f t="shared" ref="CS19" si="84">SUM(CS14:CS18)</f>
        <v>-30500.73471780125</v>
      </c>
      <c r="CT19" s="158">
        <f t="shared" ref="CT19" si="85">SUM(CT14:CT18)</f>
        <v>-30543.388898198777</v>
      </c>
      <c r="CU19" s="158">
        <f t="shared" ref="CU19" si="86">SUM(CU14:CU18)</f>
        <v>-30586.21685700713</v>
      </c>
      <c r="CV19" s="158">
        <f t="shared" ref="CV19:CW19" si="87">SUM(CV14:CV18)</f>
        <v>-30629.219302221074</v>
      </c>
      <c r="CW19" s="158">
        <f t="shared" si="87"/>
        <v>-30672.396944719818</v>
      </c>
      <c r="CX19" s="158">
        <f t="shared" ref="CX19" si="88">SUM(CX14:CX18)</f>
        <v>-30715.750498278787</v>
      </c>
      <c r="CY19" s="158">
        <f t="shared" ref="CY19" si="89">SUM(CY14:CY18)</f>
        <v>-30759.280679581418</v>
      </c>
      <c r="CZ19" s="158">
        <f t="shared" ref="CZ19" si="90">SUM(CZ14:CZ18)</f>
        <v>-30802.988208231</v>
      </c>
      <c r="DA19" s="158">
        <f t="shared" ref="DA19" si="91">SUM(DA14:DA18)</f>
        <v>-30846.873806762578</v>
      </c>
      <c r="DB19" s="158">
        <f t="shared" ref="DB19" si="92">SUM(DB14:DB18)</f>
        <v>-30890.938200654891</v>
      </c>
      <c r="DC19" s="158">
        <f t="shared" ref="DC19" si="93">SUM(DC14:DC18)</f>
        <v>-30935.182118342374</v>
      </c>
      <c r="DD19" s="158">
        <f t="shared" ref="DD19:DE19" si="94">SUM(DD14:DD18)</f>
        <v>-30979.606291227188</v>
      </c>
      <c r="DE19" s="158">
        <f t="shared" si="94"/>
        <v>-31024.211453691325</v>
      </c>
      <c r="DF19" s="158">
        <f t="shared" ref="DF19" si="95">SUM(DF14:DF18)</f>
        <v>-31068.998343108731</v>
      </c>
      <c r="DG19" s="158">
        <f t="shared" ref="DG19" si="96">SUM(DG14:DG18)</f>
        <v>-31113.967699857501</v>
      </c>
      <c r="DH19" s="158">
        <f t="shared" ref="DH19" si="97">SUM(DH14:DH18)</f>
        <v>-31159.120267332139</v>
      </c>
      <c r="DI19" s="158">
        <f t="shared" ref="DI19" si="98">SUM(DI14:DI18)</f>
        <v>-31204.456791955821</v>
      </c>
      <c r="DJ19" s="158">
        <f t="shared" ref="DJ19" si="99">SUM(DJ14:DJ18)</f>
        <v>-121249.97802319274</v>
      </c>
      <c r="DK19" s="158">
        <f t="shared" ref="DK19" si="100">SUM(DK14:DK18)</f>
        <v>0</v>
      </c>
      <c r="DL19" s="158">
        <f t="shared" ref="DL19:DM19" si="101">SUM(DL14:DL18)</f>
        <v>0</v>
      </c>
      <c r="DM19" s="158">
        <f t="shared" si="101"/>
        <v>0</v>
      </c>
      <c r="DN19" s="158">
        <f t="shared" ref="DN19" si="102">SUM(DN14:DN18)</f>
        <v>0</v>
      </c>
      <c r="DO19" s="158">
        <f t="shared" ref="DO19" si="103">SUM(DO14:DO18)</f>
        <v>0</v>
      </c>
      <c r="DP19" s="158">
        <f t="shared" ref="DP19" si="104">SUM(DP14:DP18)</f>
        <v>0</v>
      </c>
      <c r="DQ19" s="158">
        <f t="shared" ref="DQ19" si="105">SUM(DQ14:DQ18)</f>
        <v>0</v>
      </c>
      <c r="DR19" s="158">
        <f t="shared" ref="DR19" si="106">SUM(DR14:DR18)</f>
        <v>0</v>
      </c>
      <c r="DS19" s="158">
        <f t="shared" ref="DS19" si="107">SUM(DS14:DS18)</f>
        <v>0</v>
      </c>
      <c r="DT19" s="159">
        <f t="shared" ref="DT19" si="108">SUM(DT14:DT18)</f>
        <v>0</v>
      </c>
    </row>
    <row r="20" spans="1:124" s="138" customFormat="1" ht="15.5" customHeight="1" thickBot="1" x14ac:dyDescent="0.25">
      <c r="A20" s="3"/>
      <c r="B20" s="77" t="s">
        <v>3</v>
      </c>
      <c r="C20" s="176">
        <f t="shared" si="9"/>
        <v>2128774.9048227598</v>
      </c>
      <c r="D20" s="169">
        <f>D12+D19</f>
        <v>-517714.19999999995</v>
      </c>
      <c r="E20" s="170">
        <f>E12+E19</f>
        <v>23466.15333906392</v>
      </c>
      <c r="F20" s="170">
        <f t="shared" ref="F20:BQ20" si="109">F12+F19</f>
        <v>23436.80994753139</v>
      </c>
      <c r="G20" s="170">
        <f t="shared" si="109"/>
        <v>23407.347007389526</v>
      </c>
      <c r="H20" s="170">
        <f t="shared" si="109"/>
        <v>23377.764031582494</v>
      </c>
      <c r="I20" s="170">
        <f t="shared" si="109"/>
        <v>23348.060531070132</v>
      </c>
      <c r="J20" s="170">
        <f t="shared" si="109"/>
        <v>23318.236014819879</v>
      </c>
      <c r="K20" s="170">
        <f t="shared" si="109"/>
        <v>23288.289989798632</v>
      </c>
      <c r="L20" s="170">
        <f t="shared" si="109"/>
        <v>23258.221960964624</v>
      </c>
      <c r="M20" s="170">
        <f t="shared" si="109"/>
        <v>23228.031431259213</v>
      </c>
      <c r="N20" s="170">
        <f t="shared" si="109"/>
        <v>23197.717901598688</v>
      </c>
      <c r="O20" s="170">
        <f t="shared" si="109"/>
        <v>23167.280870866009</v>
      </c>
      <c r="P20" s="170">
        <f t="shared" si="109"/>
        <v>23136.719835902513</v>
      </c>
      <c r="Q20" s="170">
        <f t="shared" si="109"/>
        <v>23106.034291499625</v>
      </c>
      <c r="R20" s="170">
        <f t="shared" si="109"/>
        <v>23075.223730390469</v>
      </c>
      <c r="S20" s="170">
        <f t="shared" si="109"/>
        <v>23044.287643241514</v>
      </c>
      <c r="T20" s="170">
        <f t="shared" si="109"/>
        <v>23013.225518644129</v>
      </c>
      <c r="U20" s="170">
        <f t="shared" si="109"/>
        <v>22982.036843106151</v>
      </c>
      <c r="V20" s="170">
        <f t="shared" si="109"/>
        <v>22950.721101043382</v>
      </c>
      <c r="W20" s="170">
        <f t="shared" si="109"/>
        <v>22919.277774771072</v>
      </c>
      <c r="X20" s="170">
        <f t="shared" si="109"/>
        <v>22887.706344495364</v>
      </c>
      <c r="Y20" s="170">
        <f t="shared" si="109"/>
        <v>22856.006288304681</v>
      </c>
      <c r="Z20" s="170">
        <f t="shared" si="109"/>
        <v>22824.177082161132</v>
      </c>
      <c r="AA20" s="170">
        <f t="shared" si="109"/>
        <v>22792.218199891817</v>
      </c>
      <c r="AB20" s="170">
        <f t="shared" si="109"/>
        <v>22760.129113180152</v>
      </c>
      <c r="AC20" s="170">
        <f t="shared" si="109"/>
        <v>22727.909291557116</v>
      </c>
      <c r="AD20" s="170">
        <f t="shared" si="109"/>
        <v>22695.558202392502</v>
      </c>
      <c r="AE20" s="170">
        <f t="shared" si="109"/>
        <v>22663.075310886095</v>
      </c>
      <c r="AF20" s="170">
        <f t="shared" si="109"/>
        <v>22630.460080058845</v>
      </c>
      <c r="AG20" s="170">
        <f t="shared" si="109"/>
        <v>22597.711970743967</v>
      </c>
      <c r="AH20" s="170">
        <f t="shared" si="109"/>
        <v>22564.830441578059</v>
      </c>
      <c r="AI20" s="170">
        <f t="shared" si="109"/>
        <v>22531.814948992138</v>
      </c>
      <c r="AJ20" s="170">
        <f t="shared" si="109"/>
        <v>22498.66494720264</v>
      </c>
      <c r="AK20" s="170">
        <f t="shared" si="109"/>
        <v>22465.379888202428</v>
      </c>
      <c r="AL20" s="170">
        <f t="shared" si="109"/>
        <v>22431.959221751698</v>
      </c>
      <c r="AM20" s="170">
        <f t="shared" si="109"/>
        <v>22398.402395368917</v>
      </c>
      <c r="AN20" s="170">
        <f t="shared" si="109"/>
        <v>22364.708854321667</v>
      </c>
      <c r="AO20" s="170">
        <f t="shared" si="109"/>
        <v>22330.878041617478</v>
      </c>
      <c r="AP20" s="170">
        <f t="shared" si="109"/>
        <v>22296.909397994637</v>
      </c>
      <c r="AQ20" s="170">
        <f t="shared" si="109"/>
        <v>22262.802361912909</v>
      </c>
      <c r="AR20" s="170">
        <f t="shared" si="109"/>
        <v>22228.556369544291</v>
      </c>
      <c r="AS20" s="170">
        <f t="shared" si="109"/>
        <v>22194.170854763674</v>
      </c>
      <c r="AT20" s="170">
        <f t="shared" si="109"/>
        <v>22159.645249139474</v>
      </c>
      <c r="AU20" s="170">
        <f t="shared" si="109"/>
        <v>22124.978981924251</v>
      </c>
      <c r="AV20" s="170">
        <f t="shared" si="109"/>
        <v>22090.171480045283</v>
      </c>
      <c r="AW20" s="170">
        <f t="shared" si="109"/>
        <v>22055.222168095057</v>
      </c>
      <c r="AX20" s="170">
        <f t="shared" si="109"/>
        <v>22020.13046832179</v>
      </c>
      <c r="AY20" s="170">
        <f t="shared" si="109"/>
        <v>21984.895800619874</v>
      </c>
      <c r="AZ20" s="170">
        <f t="shared" si="109"/>
        <v>21949.51758252026</v>
      </c>
      <c r="BA20" s="170">
        <f t="shared" si="109"/>
        <v>21913.995229180862</v>
      </c>
      <c r="BB20" s="170">
        <f t="shared" si="109"/>
        <v>21878.328153376879</v>
      </c>
      <c r="BC20" s="170">
        <f t="shared" si="109"/>
        <v>21842.515765491065</v>
      </c>
      <c r="BD20" s="170">
        <f t="shared" si="109"/>
        <v>21806.557473504017</v>
      </c>
      <c r="BE20" s="170">
        <f t="shared" si="109"/>
        <v>21770.452682984367</v>
      </c>
      <c r="BF20" s="170">
        <f t="shared" si="109"/>
        <v>21734.200797078956</v>
      </c>
      <c r="BG20" s="170">
        <f t="shared" si="109"/>
        <v>21697.801216502972</v>
      </c>
      <c r="BH20" s="170">
        <f t="shared" si="109"/>
        <v>21661.253339530056</v>
      </c>
      <c r="BI20" s="170">
        <f t="shared" si="109"/>
        <v>21624.556561982317</v>
      </c>
      <c r="BJ20" s="170">
        <f t="shared" si="109"/>
        <v>21587.710277220387</v>
      </c>
      <c r="BK20" s="170">
        <f t="shared" si="109"/>
        <v>21550.713876133377</v>
      </c>
      <c r="BL20" s="170">
        <f t="shared" si="109"/>
        <v>21513.566747128782</v>
      </c>
      <c r="BM20" s="170">
        <f t="shared" si="109"/>
        <v>21476.268276122417</v>
      </c>
      <c r="BN20" s="170">
        <f t="shared" si="109"/>
        <v>21438.817846528229</v>
      </c>
      <c r="BO20" s="170">
        <f t="shared" si="109"/>
        <v>21401.214839248125</v>
      </c>
      <c r="BP20" s="170">
        <f t="shared" si="109"/>
        <v>21363.458632661728</v>
      </c>
      <c r="BQ20" s="170">
        <f t="shared" si="109"/>
        <v>21325.548602616091</v>
      </c>
      <c r="BR20" s="170">
        <f t="shared" ref="BR20:DT20" si="110">BR12+BR19</f>
        <v>21287.484122415408</v>
      </c>
      <c r="BS20" s="170">
        <f t="shared" si="110"/>
        <v>21249.264562810629</v>
      </c>
      <c r="BT20" s="170">
        <f t="shared" si="110"/>
        <v>21210.889291989064</v>
      </c>
      <c r="BU20" s="170">
        <f t="shared" si="110"/>
        <v>21172.357675563941</v>
      </c>
      <c r="BV20" s="170">
        <f t="shared" si="110"/>
        <v>21133.669076563918</v>
      </c>
      <c r="BW20" s="170">
        <f t="shared" si="110"/>
        <v>21094.82285542255</v>
      </c>
      <c r="BX20" s="170">
        <f t="shared" si="110"/>
        <v>21055.818369967728</v>
      </c>
      <c r="BY20" s="170">
        <f t="shared" si="110"/>
        <v>21016.654975411046</v>
      </c>
      <c r="BZ20" s="170">
        <f t="shared" si="110"/>
        <v>20977.332024337145</v>
      </c>
      <c r="CA20" s="170">
        <f t="shared" si="110"/>
        <v>20937.848866693039</v>
      </c>
      <c r="CB20" s="170">
        <f t="shared" si="110"/>
        <v>20898.204849777321</v>
      </c>
      <c r="CC20" s="170">
        <f t="shared" si="110"/>
        <v>20858.399318229403</v>
      </c>
      <c r="CD20" s="170">
        <f t="shared" si="110"/>
        <v>20818.431614018686</v>
      </c>
      <c r="CE20" s="170">
        <f t="shared" si="110"/>
        <v>20778.301076433669</v>
      </c>
      <c r="CF20" s="170">
        <f t="shared" si="110"/>
        <v>20738.007042071025</v>
      </c>
      <c r="CG20" s="170">
        <f t="shared" si="110"/>
        <v>20697.548844824643</v>
      </c>
      <c r="CH20" s="170">
        <f t="shared" si="110"/>
        <v>20656.925815874616</v>
      </c>
      <c r="CI20" s="170">
        <f t="shared" si="110"/>
        <v>20616.137283676188</v>
      </c>
      <c r="CJ20" s="170">
        <f t="shared" si="110"/>
        <v>20575.182573948619</v>
      </c>
      <c r="CK20" s="170">
        <f t="shared" si="110"/>
        <v>20534.061009664103</v>
      </c>
      <c r="CL20" s="170">
        <f t="shared" si="110"/>
        <v>20492.771911036511</v>
      </c>
      <c r="CM20" s="170">
        <f t="shared" si="110"/>
        <v>20451.314595510201</v>
      </c>
      <c r="CN20" s="170">
        <f t="shared" si="110"/>
        <v>20409.688377748695</v>
      </c>
      <c r="CO20" s="170">
        <f t="shared" si="110"/>
        <v>20367.892569623378</v>
      </c>
      <c r="CP20" s="170">
        <f t="shared" si="110"/>
        <v>20325.926480202128</v>
      </c>
      <c r="CQ20" s="170">
        <f t="shared" si="110"/>
        <v>20283.789415737858</v>
      </c>
      <c r="CR20" s="170">
        <f t="shared" si="110"/>
        <v>20241.480679657085</v>
      </c>
      <c r="CS20" s="170">
        <f t="shared" si="110"/>
        <v>20198.999572548382</v>
      </c>
      <c r="CT20" s="170">
        <f t="shared" si="110"/>
        <v>20156.345392150855</v>
      </c>
      <c r="CU20" s="170">
        <f t="shared" si="110"/>
        <v>20113.517433342502</v>
      </c>
      <c r="CV20" s="170">
        <f t="shared" si="110"/>
        <v>20070.514988128558</v>
      </c>
      <c r="CW20" s="170">
        <f t="shared" si="110"/>
        <v>20027.337345629814</v>
      </c>
      <c r="CX20" s="170">
        <f t="shared" si="110"/>
        <v>19983.983792070845</v>
      </c>
      <c r="CY20" s="170">
        <f t="shared" si="110"/>
        <v>19940.453610768214</v>
      </c>
      <c r="CZ20" s="170">
        <f t="shared" si="110"/>
        <v>19896.746082118632</v>
      </c>
      <c r="DA20" s="170">
        <f t="shared" si="110"/>
        <v>19852.860483587054</v>
      </c>
      <c r="DB20" s="170">
        <f t="shared" si="110"/>
        <v>19808.796089694741</v>
      </c>
      <c r="DC20" s="170">
        <f t="shared" si="110"/>
        <v>19764.552172007257</v>
      </c>
      <c r="DD20" s="170">
        <f t="shared" si="110"/>
        <v>19720.127999122444</v>
      </c>
      <c r="DE20" s="170">
        <f t="shared" si="110"/>
        <v>19675.522836658307</v>
      </c>
      <c r="DF20" s="170">
        <f t="shared" si="110"/>
        <v>19630.735947240901</v>
      </c>
      <c r="DG20" s="170">
        <f t="shared" si="110"/>
        <v>19585.76659049213</v>
      </c>
      <c r="DH20" s="170">
        <f t="shared" si="110"/>
        <v>19540.614023017493</v>
      </c>
      <c r="DI20" s="170">
        <f t="shared" si="110"/>
        <v>19495.277498393811</v>
      </c>
      <c r="DJ20" s="170">
        <f t="shared" si="110"/>
        <v>289449.75626715692</v>
      </c>
      <c r="DK20" s="170">
        <f t="shared" si="110"/>
        <v>0</v>
      </c>
      <c r="DL20" s="170">
        <f t="shared" si="110"/>
        <v>0</v>
      </c>
      <c r="DM20" s="170">
        <f t="shared" si="110"/>
        <v>0</v>
      </c>
      <c r="DN20" s="170">
        <f t="shared" si="110"/>
        <v>0</v>
      </c>
      <c r="DO20" s="170">
        <f t="shared" si="110"/>
        <v>0</v>
      </c>
      <c r="DP20" s="170">
        <f t="shared" si="110"/>
        <v>0</v>
      </c>
      <c r="DQ20" s="170">
        <f t="shared" si="110"/>
        <v>0</v>
      </c>
      <c r="DR20" s="170">
        <f t="shared" si="110"/>
        <v>0</v>
      </c>
      <c r="DS20" s="170">
        <f t="shared" si="110"/>
        <v>0</v>
      </c>
      <c r="DT20" s="171">
        <f t="shared" si="110"/>
        <v>0</v>
      </c>
    </row>
    <row r="21" spans="1:124" s="138" customFormat="1" ht="15.5" customHeight="1" x14ac:dyDescent="0.2">
      <c r="A21" s="3"/>
      <c r="B21" s="72" t="s">
        <v>9</v>
      </c>
      <c r="C21" s="172">
        <f t="shared" si="9"/>
        <v>0</v>
      </c>
      <c r="D21" s="165">
        <f>Provider!D21</f>
        <v>0</v>
      </c>
      <c r="E21" s="165">
        <f>Provider!E21</f>
        <v>0</v>
      </c>
      <c r="F21" s="165">
        <f>Provider!F21</f>
        <v>0</v>
      </c>
      <c r="G21" s="165">
        <f>Provider!G21</f>
        <v>0</v>
      </c>
      <c r="H21" s="165">
        <f>Provider!H21</f>
        <v>0</v>
      </c>
      <c r="I21" s="165">
        <f>Provider!I21</f>
        <v>0</v>
      </c>
      <c r="J21" s="165">
        <f>Provider!J21</f>
        <v>0</v>
      </c>
      <c r="K21" s="165">
        <f>Provider!K21</f>
        <v>0</v>
      </c>
      <c r="L21" s="165">
        <f>Provider!L21</f>
        <v>0</v>
      </c>
      <c r="M21" s="165">
        <f>Provider!M21</f>
        <v>0</v>
      </c>
      <c r="N21" s="165">
        <f>Provider!N21</f>
        <v>0</v>
      </c>
      <c r="O21" s="165">
        <f>Provider!O21</f>
        <v>0</v>
      </c>
      <c r="P21" s="165">
        <f>Provider!P21</f>
        <v>0</v>
      </c>
      <c r="Q21" s="165">
        <f>Provider!Q21</f>
        <v>0</v>
      </c>
      <c r="R21" s="165">
        <f>Provider!R21</f>
        <v>0</v>
      </c>
      <c r="S21" s="165">
        <f>Provider!S21</f>
        <v>0</v>
      </c>
      <c r="T21" s="165">
        <f>Provider!T21</f>
        <v>0</v>
      </c>
      <c r="U21" s="165">
        <f>Provider!U21</f>
        <v>0</v>
      </c>
      <c r="V21" s="165">
        <f>Provider!V21</f>
        <v>0</v>
      </c>
      <c r="W21" s="165">
        <f>Provider!W21</f>
        <v>0</v>
      </c>
      <c r="X21" s="165">
        <f>Provider!X21</f>
        <v>0</v>
      </c>
      <c r="Y21" s="165">
        <f>Provider!Y21</f>
        <v>0</v>
      </c>
      <c r="Z21" s="165">
        <f>Provider!Z21</f>
        <v>0</v>
      </c>
      <c r="AA21" s="165">
        <f>Provider!AA21</f>
        <v>0</v>
      </c>
      <c r="AB21" s="165">
        <f>Provider!AB21</f>
        <v>0</v>
      </c>
      <c r="AC21" s="165">
        <f>Provider!AC21</f>
        <v>0</v>
      </c>
      <c r="AD21" s="165">
        <f>Provider!AD21</f>
        <v>0</v>
      </c>
      <c r="AE21" s="165">
        <f>Provider!AE21</f>
        <v>0</v>
      </c>
      <c r="AF21" s="165">
        <f>Provider!AF21</f>
        <v>0</v>
      </c>
      <c r="AG21" s="165">
        <f>Provider!AG21</f>
        <v>0</v>
      </c>
      <c r="AH21" s="165">
        <f>Provider!AH21</f>
        <v>0</v>
      </c>
      <c r="AI21" s="165">
        <f>Provider!AI21</f>
        <v>0</v>
      </c>
      <c r="AJ21" s="165">
        <f>Provider!AJ21</f>
        <v>0</v>
      </c>
      <c r="AK21" s="165">
        <f>Provider!AK21</f>
        <v>0</v>
      </c>
      <c r="AL21" s="165">
        <f>Provider!AL21</f>
        <v>0</v>
      </c>
      <c r="AM21" s="165">
        <f>Provider!AM21</f>
        <v>0</v>
      </c>
      <c r="AN21" s="165">
        <f>Provider!AN21</f>
        <v>0</v>
      </c>
      <c r="AO21" s="165">
        <f>Provider!AO21</f>
        <v>0</v>
      </c>
      <c r="AP21" s="165">
        <f>Provider!AP21</f>
        <v>0</v>
      </c>
      <c r="AQ21" s="165">
        <f>Provider!AQ21</f>
        <v>0</v>
      </c>
      <c r="AR21" s="165">
        <f>Provider!AR21</f>
        <v>0</v>
      </c>
      <c r="AS21" s="165">
        <f>Provider!AS21</f>
        <v>0</v>
      </c>
      <c r="AT21" s="165">
        <f>Provider!AT21</f>
        <v>0</v>
      </c>
      <c r="AU21" s="165">
        <f>Provider!AU21</f>
        <v>0</v>
      </c>
      <c r="AV21" s="165">
        <f>Provider!AV21</f>
        <v>0</v>
      </c>
      <c r="AW21" s="165">
        <f>Provider!AW21</f>
        <v>0</v>
      </c>
      <c r="AX21" s="165">
        <f>Provider!AX21</f>
        <v>0</v>
      </c>
      <c r="AY21" s="165">
        <f>Provider!AY21</f>
        <v>0</v>
      </c>
      <c r="AZ21" s="165">
        <f>Provider!AZ21</f>
        <v>0</v>
      </c>
      <c r="BA21" s="165">
        <f>Provider!BA21</f>
        <v>0</v>
      </c>
      <c r="BB21" s="165">
        <f>Provider!BB21</f>
        <v>0</v>
      </c>
      <c r="BC21" s="165">
        <f>Provider!BC21</f>
        <v>0</v>
      </c>
      <c r="BD21" s="165">
        <f>Provider!BD21</f>
        <v>0</v>
      </c>
      <c r="BE21" s="165">
        <f>Provider!BE21</f>
        <v>0</v>
      </c>
      <c r="BF21" s="165">
        <f>Provider!BF21</f>
        <v>0</v>
      </c>
      <c r="BG21" s="165">
        <f>Provider!BG21</f>
        <v>0</v>
      </c>
      <c r="BH21" s="165">
        <f>Provider!BH21</f>
        <v>0</v>
      </c>
      <c r="BI21" s="165">
        <f>Provider!BI21</f>
        <v>0</v>
      </c>
      <c r="BJ21" s="165">
        <f>Provider!BJ21</f>
        <v>0</v>
      </c>
      <c r="BK21" s="165">
        <f>Provider!BK21</f>
        <v>0</v>
      </c>
      <c r="BL21" s="165">
        <f>Provider!BL21</f>
        <v>0</v>
      </c>
      <c r="BM21" s="165">
        <f>Provider!BM21</f>
        <v>0</v>
      </c>
      <c r="BN21" s="165">
        <f>Provider!BN21</f>
        <v>0</v>
      </c>
      <c r="BO21" s="165">
        <f>Provider!BO21</f>
        <v>0</v>
      </c>
      <c r="BP21" s="165">
        <f>Provider!BP21</f>
        <v>0</v>
      </c>
      <c r="BQ21" s="165">
        <f>Provider!BQ21</f>
        <v>0</v>
      </c>
      <c r="BR21" s="165">
        <f>Provider!BR21</f>
        <v>0</v>
      </c>
      <c r="BS21" s="165">
        <f>Provider!BS21</f>
        <v>0</v>
      </c>
      <c r="BT21" s="165">
        <f>Provider!BT21</f>
        <v>0</v>
      </c>
      <c r="BU21" s="165">
        <f>Provider!BU21</f>
        <v>0</v>
      </c>
      <c r="BV21" s="165">
        <f>Provider!BV21</f>
        <v>0</v>
      </c>
      <c r="BW21" s="165">
        <f>Provider!BW21</f>
        <v>0</v>
      </c>
      <c r="BX21" s="165">
        <f>Provider!BX21</f>
        <v>0</v>
      </c>
      <c r="BY21" s="165">
        <f>Provider!BY21</f>
        <v>0</v>
      </c>
      <c r="BZ21" s="165">
        <f>Provider!BZ21</f>
        <v>0</v>
      </c>
      <c r="CA21" s="165">
        <f>Provider!CA21</f>
        <v>0</v>
      </c>
      <c r="CB21" s="165">
        <f>Provider!CB21</f>
        <v>0</v>
      </c>
      <c r="CC21" s="165">
        <f>Provider!CC21</f>
        <v>0</v>
      </c>
      <c r="CD21" s="165">
        <f>Provider!CD21</f>
        <v>0</v>
      </c>
      <c r="CE21" s="165">
        <f>Provider!CE21</f>
        <v>0</v>
      </c>
      <c r="CF21" s="165">
        <f>Provider!CF21</f>
        <v>0</v>
      </c>
      <c r="CG21" s="165">
        <f>Provider!CG21</f>
        <v>0</v>
      </c>
      <c r="CH21" s="165">
        <f>Provider!CH21</f>
        <v>0</v>
      </c>
      <c r="CI21" s="165">
        <f>Provider!CI21</f>
        <v>0</v>
      </c>
      <c r="CJ21" s="165">
        <f>Provider!CJ21</f>
        <v>0</v>
      </c>
      <c r="CK21" s="165">
        <f>Provider!CK21</f>
        <v>0</v>
      </c>
      <c r="CL21" s="165">
        <f>Provider!CL21</f>
        <v>0</v>
      </c>
      <c r="CM21" s="165">
        <f>Provider!CM21</f>
        <v>0</v>
      </c>
      <c r="CN21" s="165">
        <f>Provider!CN21</f>
        <v>0</v>
      </c>
      <c r="CO21" s="165">
        <f>Provider!CO21</f>
        <v>0</v>
      </c>
      <c r="CP21" s="165">
        <f>Provider!CP21</f>
        <v>0</v>
      </c>
      <c r="CQ21" s="165">
        <f>Provider!CQ21</f>
        <v>0</v>
      </c>
      <c r="CR21" s="165">
        <f>Provider!CR21</f>
        <v>0</v>
      </c>
      <c r="CS21" s="165">
        <f>Provider!CS21</f>
        <v>0</v>
      </c>
      <c r="CT21" s="165">
        <f>Provider!CT21</f>
        <v>0</v>
      </c>
      <c r="CU21" s="165">
        <f>Provider!CU21</f>
        <v>0</v>
      </c>
      <c r="CV21" s="165">
        <f>Provider!CV21</f>
        <v>0</v>
      </c>
      <c r="CW21" s="165">
        <f>Provider!CW21</f>
        <v>0</v>
      </c>
      <c r="CX21" s="165">
        <f>Provider!CX21</f>
        <v>0</v>
      </c>
      <c r="CY21" s="165">
        <f>Provider!CY21</f>
        <v>0</v>
      </c>
      <c r="CZ21" s="165">
        <f>Provider!CZ21</f>
        <v>0</v>
      </c>
      <c r="DA21" s="165">
        <f>Provider!DA21</f>
        <v>0</v>
      </c>
      <c r="DB21" s="165">
        <f>Provider!DB21</f>
        <v>0</v>
      </c>
      <c r="DC21" s="165">
        <f>Provider!DC21</f>
        <v>0</v>
      </c>
      <c r="DD21" s="165">
        <f>Provider!DD21</f>
        <v>0</v>
      </c>
      <c r="DE21" s="165">
        <f>Provider!DE21</f>
        <v>0</v>
      </c>
      <c r="DF21" s="165">
        <f>Provider!DF21</f>
        <v>0</v>
      </c>
      <c r="DG21" s="165">
        <f>Provider!DG21</f>
        <v>0</v>
      </c>
      <c r="DH21" s="165">
        <f>Provider!DH21</f>
        <v>0</v>
      </c>
      <c r="DI21" s="165">
        <f>Provider!DI21</f>
        <v>0</v>
      </c>
      <c r="DJ21" s="165">
        <f>Provider!DJ21</f>
        <v>0</v>
      </c>
      <c r="DK21" s="165">
        <f>Provider!DK21</f>
        <v>0</v>
      </c>
      <c r="DL21" s="165">
        <f>Provider!DL21</f>
        <v>0</v>
      </c>
      <c r="DM21" s="165">
        <f>Provider!DM21</f>
        <v>0</v>
      </c>
      <c r="DN21" s="165">
        <f>Provider!DN21</f>
        <v>0</v>
      </c>
      <c r="DO21" s="165">
        <f>Provider!DO21</f>
        <v>0</v>
      </c>
      <c r="DP21" s="165">
        <f>Provider!DP21</f>
        <v>0</v>
      </c>
      <c r="DQ21" s="165">
        <f>Provider!DQ21</f>
        <v>0</v>
      </c>
      <c r="DR21" s="165">
        <f>Provider!DR21</f>
        <v>0</v>
      </c>
      <c r="DS21" s="165">
        <f>Provider!DS21</f>
        <v>0</v>
      </c>
      <c r="DT21" s="347">
        <f>Provider!DT21</f>
        <v>0</v>
      </c>
    </row>
    <row r="22" spans="1:124" s="138" customFormat="1" ht="15.5" customHeight="1" x14ac:dyDescent="0.2">
      <c r="A22" s="3"/>
      <c r="B22" s="72" t="s">
        <v>133</v>
      </c>
      <c r="C22" s="166"/>
      <c r="D22" s="158"/>
      <c r="E22" s="158">
        <f>Provider!E22</f>
        <v>-4921.5407158224534</v>
      </c>
      <c r="F22" s="158">
        <f>Provider!F22</f>
        <v>-4885.9890153688957</v>
      </c>
      <c r="G22" s="158">
        <f>Provider!G22</f>
        <v>-4850.2924728869712</v>
      </c>
      <c r="H22" s="158">
        <f>Provider!H22</f>
        <v>-4814.4504982723265</v>
      </c>
      <c r="I22" s="158">
        <f>Provider!I22</f>
        <v>-4778.4624990164511</v>
      </c>
      <c r="J22" s="158">
        <f>Provider!J22</f>
        <v>-4742.3278801968827</v>
      </c>
      <c r="K22" s="158">
        <f>Provider!K22</f>
        <v>-4706.0460444673672</v>
      </c>
      <c r="L22" s="158">
        <f>Provider!L22</f>
        <v>-4669.6163920479921</v>
      </c>
      <c r="M22" s="158">
        <f>Provider!M22</f>
        <v>-4633.0383207152645</v>
      </c>
      <c r="N22" s="158">
        <f>Provider!N22</f>
        <v>-4596.3112257921612</v>
      </c>
      <c r="O22" s="158">
        <f>Provider!O22</f>
        <v>-4559.434500138128</v>
      </c>
      <c r="P22" s="158">
        <f>Provider!P22</f>
        <v>-4522.4075341390435</v>
      </c>
      <c r="Q22" s="158">
        <f>Provider!Q22</f>
        <v>-4485.2297156971463</v>
      </c>
      <c r="R22" s="158">
        <f>Provider!R22</f>
        <v>-4447.9004302209105</v>
      </c>
      <c r="S22" s="158">
        <f>Provider!S22</f>
        <v>-4410.4190606148895</v>
      </c>
      <c r="T22" s="158">
        <f>Provider!T22</f>
        <v>-4372.7849872695133</v>
      </c>
      <c r="U22" s="158">
        <f>Provider!U22</f>
        <v>-4334.9975880508446</v>
      </c>
      <c r="V22" s="158">
        <f>Provider!V22</f>
        <v>-4297.0562382902963</v>
      </c>
      <c r="W22" s="158">
        <f>Provider!W22</f>
        <v>-4258.960310774306</v>
      </c>
      <c r="X22" s="158">
        <f>Provider!X22</f>
        <v>-4220.7091757339622</v>
      </c>
      <c r="Y22" s="158">
        <f>Provider!Y22</f>
        <v>-4182.3022008345997</v>
      </c>
      <c r="Z22" s="158">
        <f>Provider!Z22</f>
        <v>-4143.7387511653415</v>
      </c>
      <c r="AA22" s="158">
        <f>Provider!AA22</f>
        <v>-4105.0181892286055</v>
      </c>
      <c r="AB22" s="158">
        <f>Provider!AB22</f>
        <v>-4066.1398749295672</v>
      </c>
      <c r="AC22" s="158">
        <f>Provider!AC22</f>
        <v>-4027.1031655655752</v>
      </c>
      <c r="AD22" s="158">
        <f>Provider!AD22</f>
        <v>-3987.9074158155281</v>
      </c>
      <c r="AE22" s="158">
        <f>Provider!AE22</f>
        <v>-3948.5519777292061</v>
      </c>
      <c r="AF22" s="158">
        <f>Provider!AF22</f>
        <v>-3909.0362007165609</v>
      </c>
      <c r="AG22" s="158">
        <f>Provider!AG22</f>
        <v>-3869.3594315369587</v>
      </c>
      <c r="AH22" s="158">
        <f>Provider!AH22</f>
        <v>-3829.5210142883839</v>
      </c>
      <c r="AI22" s="158">
        <f>Provider!AI22</f>
        <v>-3789.5202903965933</v>
      </c>
      <c r="AJ22" s="158">
        <f>Provider!AJ22</f>
        <v>-3749.3565986042322</v>
      </c>
      <c r="AK22" s="158">
        <f>Provider!AK22</f>
        <v>-3709.0292749599012</v>
      </c>
      <c r="AL22" s="158">
        <f>Provider!AL22</f>
        <v>-3668.5376528071793</v>
      </c>
      <c r="AM22" s="158">
        <f>Provider!AM22</f>
        <v>-3627.881062773607</v>
      </c>
      <c r="AN22" s="158">
        <f>Provider!AN22</f>
        <v>-3587.0588327596165</v>
      </c>
      <c r="AO22" s="158">
        <f>Provider!AO22</f>
        <v>-3546.0702879274249</v>
      </c>
      <c r="AP22" s="158">
        <f>Provider!AP22</f>
        <v>-3504.9147506898753</v>
      </c>
      <c r="AQ22" s="158">
        <f>Provider!AQ22</f>
        <v>-3463.5915406992372</v>
      </c>
      <c r="AR22" s="158">
        <f>Provider!AR22</f>
        <v>-3422.09997483596</v>
      </c>
      <c r="AS22" s="158">
        <f>Provider!AS22</f>
        <v>-3380.4393671973776</v>
      </c>
      <c r="AT22" s="158">
        <f>Provider!AT22</f>
        <v>-3338.609029086374</v>
      </c>
      <c r="AU22" s="158">
        <f>Provider!AU22</f>
        <v>-3296.6082689999939</v>
      </c>
      <c r="AV22" s="158">
        <f>Provider!AV22</f>
        <v>-3254.4363926180154</v>
      </c>
      <c r="AW22" s="158">
        <f>Provider!AW22</f>
        <v>-3212.0927027914672</v>
      </c>
      <c r="AX22" s="158">
        <f>Provider!AX22</f>
        <v>-3169.5764995311097</v>
      </c>
      <c r="AY22" s="158">
        <f>Provider!AY22</f>
        <v>-3126.8870799958586</v>
      </c>
      <c r="AZ22" s="158">
        <f>Provider!AZ22</f>
        <v>-3084.0237384811689</v>
      </c>
      <c r="BA22" s="158">
        <f>Provider!BA22</f>
        <v>-3040.985766407367</v>
      </c>
      <c r="BB22" s="158">
        <f>Provider!BB22</f>
        <v>-2997.7724523079401</v>
      </c>
      <c r="BC22" s="158">
        <f>Provider!BC22</f>
        <v>-2954.3830818177698</v>
      </c>
      <c r="BD22" s="158">
        <f>Provider!BD22</f>
        <v>-2910.8169376613282</v>
      </c>
      <c r="BE22" s="158">
        <f>Provider!BE22</f>
        <v>-2867.0732996408169</v>
      </c>
      <c r="BF22" s="158">
        <f>Provider!BF22</f>
        <v>-2823.1514446242631</v>
      </c>
      <c r="BG22" s="158">
        <f>Provider!BG22</f>
        <v>-2779.0506465335643</v>
      </c>
      <c r="BH22" s="158">
        <f>Provider!BH22</f>
        <v>-2734.7701763324862</v>
      </c>
      <c r="BI22" s="158">
        <f>Provider!BI22</f>
        <v>-2690.3093020146107</v>
      </c>
      <c r="BJ22" s="158">
        <f>Provider!BJ22</f>
        <v>-2645.6672885912353</v>
      </c>
      <c r="BK22" s="158">
        <f>Provider!BK22</f>
        <v>-2600.8433980792211</v>
      </c>
      <c r="BL22" s="158">
        <f>Provider!BL22</f>
        <v>-2555.8368894887967</v>
      </c>
      <c r="BM22" s="158">
        <f>Provider!BM22</f>
        <v>-2510.6470188113053</v>
      </c>
      <c r="BN22" s="158">
        <f>Provider!BN22</f>
        <v>-2465.2730390069069</v>
      </c>
      <c r="BO22" s="158">
        <f>Provider!BO22</f>
        <v>-2419.7141999922283</v>
      </c>
      <c r="BP22" s="158">
        <f>Provider!BP22</f>
        <v>-2373.9697486279642</v>
      </c>
      <c r="BQ22" s="158">
        <f>Provider!BQ22</f>
        <v>-2328.0389287064277</v>
      </c>
      <c r="BR22" s="158">
        <f>Provider!BR22</f>
        <v>-2281.9209809390463</v>
      </c>
      <c r="BS22" s="158">
        <f>Provider!BS22</f>
        <v>-2235.6151429438128</v>
      </c>
      <c r="BT22" s="158">
        <f>Provider!BT22</f>
        <v>-2189.120649232681</v>
      </c>
      <c r="BU22" s="158">
        <f>Provider!BU22</f>
        <v>-2142.4367311989117</v>
      </c>
      <c r="BV22" s="158">
        <f>Provider!BV22</f>
        <v>-2095.5626171043673</v>
      </c>
      <c r="BW22" s="158">
        <f>Provider!BW22</f>
        <v>-2048.4975320667531</v>
      </c>
      <c r="BX22" s="158">
        <f>Provider!BX22</f>
        <v>-2001.2406980468074</v>
      </c>
      <c r="BY22" s="158">
        <f>Provider!BY22</f>
        <v>-1953.7913338354413</v>
      </c>
      <c r="BZ22" s="158">
        <f>Provider!BZ22</f>
        <v>-1906.1486550408224</v>
      </c>
      <c r="CA22" s="158">
        <f>Provider!CA22</f>
        <v>-1858.3118740754098</v>
      </c>
      <c r="CB22" s="158">
        <f>Provider!CB22</f>
        <v>-1810.2802001429332</v>
      </c>
      <c r="CC22" s="158">
        <f>Provider!CC22</f>
        <v>-1762.0528392253193</v>
      </c>
      <c r="CD22" s="158">
        <f>Provider!CD22</f>
        <v>-1713.6289940695685</v>
      </c>
      <c r="CE22" s="158">
        <f>Provider!CE22</f>
        <v>-1665.0078641745731</v>
      </c>
      <c r="CF22" s="158">
        <f>Provider!CF22</f>
        <v>-1616.1886457778846</v>
      </c>
      <c r="CG22" s="158">
        <f>Provider!CG22</f>
        <v>-1567.170531842427</v>
      </c>
      <c r="CH22" s="158">
        <f>Provider!CH22</f>
        <v>-1517.9527120431555</v>
      </c>
      <c r="CI22" s="158">
        <f>Provider!CI22</f>
        <v>-1468.5343727536604</v>
      </c>
      <c r="CJ22" s="158">
        <f>Provider!CJ22</f>
        <v>-1418.9146970327176</v>
      </c>
      <c r="CK22" s="158">
        <f>Provider!CK22</f>
        <v>-1369.092864610783</v>
      </c>
      <c r="CL22" s="158">
        <f>Provider!CL22</f>
        <v>-1319.0680518764332</v>
      </c>
      <c r="CM22" s="158">
        <f>Provider!CM22</f>
        <v>-1268.83943186275</v>
      </c>
      <c r="CN22" s="158">
        <f>Provider!CN22</f>
        <v>-1218.4061742336492</v>
      </c>
      <c r="CO22" s="158">
        <f>Provider!CO22</f>
        <v>-1167.7674452701547</v>
      </c>
      <c r="CP22" s="158">
        <f>Provider!CP22</f>
        <v>-1116.9224078566162</v>
      </c>
      <c r="CQ22" s="158">
        <f>Provider!CQ22</f>
        <v>-1065.870221466871</v>
      </c>
      <c r="CR22" s="158">
        <f>Provider!CR22</f>
        <v>-1014.6100421503479</v>
      </c>
      <c r="CS22" s="158">
        <f>Provider!CS22</f>
        <v>-963.14102251811744</v>
      </c>
      <c r="CT22" s="158">
        <f>Provider!CT22</f>
        <v>-911.46231172888224</v>
      </c>
      <c r="CU22" s="158">
        <f>Provider!CU22</f>
        <v>-859.57305547491217</v>
      </c>
      <c r="CV22" s="158">
        <f>Provider!CV22</f>
        <v>-807.47239596792213</v>
      </c>
      <c r="CW22" s="158">
        <f>Provider!CW22</f>
        <v>-755.15947192489079</v>
      </c>
      <c r="CX22" s="158">
        <f>Provider!CX22</f>
        <v>-702.63341855382373</v>
      </c>
      <c r="CY22" s="158">
        <f>Provider!CY22</f>
        <v>-649.89336753945622</v>
      </c>
      <c r="CZ22" s="158">
        <f>Provider!CZ22</f>
        <v>-596.93844702890033</v>
      </c>
      <c r="DA22" s="158">
        <f>Provider!DA22</f>
        <v>-543.76778161723132</v>
      </c>
      <c r="DB22" s="158">
        <f>Provider!DB22</f>
        <v>-490.38049233301604</v>
      </c>
      <c r="DC22" s="158">
        <f>Provider!DC22</f>
        <v>-436.77569662378346</v>
      </c>
      <c r="DD22" s="158">
        <f>Provider!DD22</f>
        <v>-382.95250834143428</v>
      </c>
      <c r="DE22" s="158">
        <f>Provider!DE22</f>
        <v>-328.91003772759223</v>
      </c>
      <c r="DF22" s="158">
        <f>Provider!DF22</f>
        <v>-274.64739139889519</v>
      </c>
      <c r="DG22" s="158">
        <f>Provider!DG22</f>
        <v>-220.1636723322267</v>
      </c>
      <c r="DH22" s="158">
        <f>Provider!DH22</f>
        <v>-165.4579798498871</v>
      </c>
      <c r="DI22" s="158">
        <f>Provider!DI22</f>
        <v>-110.52940960470424</v>
      </c>
      <c r="DJ22" s="158">
        <f>Provider!DJ22</f>
        <v>-55.377053565083685</v>
      </c>
      <c r="DK22" s="158">
        <f>Provider!DK22</f>
        <v>0</v>
      </c>
      <c r="DL22" s="158">
        <f>Provider!DL22</f>
        <v>0</v>
      </c>
      <c r="DM22" s="158">
        <f>Provider!DM22</f>
        <v>0</v>
      </c>
      <c r="DN22" s="158">
        <f>Provider!DN22</f>
        <v>0</v>
      </c>
      <c r="DO22" s="158">
        <f>Provider!DO22</f>
        <v>0</v>
      </c>
      <c r="DP22" s="158">
        <f>Provider!DP22</f>
        <v>0</v>
      </c>
      <c r="DQ22" s="158">
        <f>Provider!DQ22</f>
        <v>0</v>
      </c>
      <c r="DR22" s="158">
        <f>Provider!DR22</f>
        <v>0</v>
      </c>
      <c r="DS22" s="158">
        <f>Provider!DS22</f>
        <v>0</v>
      </c>
      <c r="DT22" s="159">
        <f>Provider!DT22</f>
        <v>0</v>
      </c>
    </row>
    <row r="23" spans="1:124" s="138" customFormat="1" ht="15.5" customHeight="1" x14ac:dyDescent="0.2">
      <c r="A23" s="3"/>
      <c r="B23" s="262" t="s">
        <v>134</v>
      </c>
      <c r="C23" s="166"/>
      <c r="D23" s="158">
        <f>D21+D22</f>
        <v>0</v>
      </c>
      <c r="E23" s="158">
        <f>Provider!E23</f>
        <v>-4921.5407158224534</v>
      </c>
      <c r="F23" s="158">
        <f>Provider!F23</f>
        <v>-4885.9890153688957</v>
      </c>
      <c r="G23" s="158">
        <f>Provider!G23</f>
        <v>-4850.2924728869712</v>
      </c>
      <c r="H23" s="158">
        <f>Provider!H23</f>
        <v>-4814.4504982723265</v>
      </c>
      <c r="I23" s="158">
        <f>Provider!I23</f>
        <v>-4778.4624990164511</v>
      </c>
      <c r="J23" s="158">
        <f>Provider!J23</f>
        <v>-4742.3278801968827</v>
      </c>
      <c r="K23" s="158">
        <f>Provider!K23</f>
        <v>-4706.0460444673672</v>
      </c>
      <c r="L23" s="158">
        <f>Provider!L23</f>
        <v>-4669.6163920479921</v>
      </c>
      <c r="M23" s="158">
        <f>Provider!M23</f>
        <v>-4633.0383207152645</v>
      </c>
      <c r="N23" s="158">
        <f>Provider!N23</f>
        <v>-4596.3112257921612</v>
      </c>
      <c r="O23" s="158">
        <f>Provider!O23</f>
        <v>-4559.434500138128</v>
      </c>
      <c r="P23" s="158">
        <f>Provider!P23</f>
        <v>-4522.4075341390435</v>
      </c>
      <c r="Q23" s="158">
        <f>Provider!Q23</f>
        <v>-4485.2297156971463</v>
      </c>
      <c r="R23" s="158">
        <f>Provider!R23</f>
        <v>-4447.9004302209105</v>
      </c>
      <c r="S23" s="158">
        <f>Provider!S23</f>
        <v>-4410.4190606148895</v>
      </c>
      <c r="T23" s="158">
        <f>Provider!T23</f>
        <v>-4372.7849872695133</v>
      </c>
      <c r="U23" s="158">
        <f>Provider!U23</f>
        <v>-4334.9975880508446</v>
      </c>
      <c r="V23" s="158">
        <f>Provider!V23</f>
        <v>-4297.0562382902963</v>
      </c>
      <c r="W23" s="158">
        <f>Provider!W23</f>
        <v>-4258.960310774306</v>
      </c>
      <c r="X23" s="158">
        <f>Provider!X23</f>
        <v>-4220.7091757339622</v>
      </c>
      <c r="Y23" s="158">
        <f>Provider!Y23</f>
        <v>-4182.3022008345997</v>
      </c>
      <c r="Z23" s="158">
        <f>Provider!Z23</f>
        <v>-4143.7387511653415</v>
      </c>
      <c r="AA23" s="158">
        <f>Provider!AA23</f>
        <v>-4105.0181892286055</v>
      </c>
      <c r="AB23" s="158">
        <f>Provider!AB23</f>
        <v>-4066.1398749295672</v>
      </c>
      <c r="AC23" s="158">
        <f>Provider!AC23</f>
        <v>-4027.1031655655752</v>
      </c>
      <c r="AD23" s="158">
        <f>Provider!AD23</f>
        <v>-3987.9074158155281</v>
      </c>
      <c r="AE23" s="158">
        <f>Provider!AE23</f>
        <v>-3948.5519777292061</v>
      </c>
      <c r="AF23" s="158">
        <f>Provider!AF23</f>
        <v>-3909.0362007165609</v>
      </c>
      <c r="AG23" s="158">
        <f>Provider!AG23</f>
        <v>-3869.3594315369587</v>
      </c>
      <c r="AH23" s="158">
        <f>Provider!AH23</f>
        <v>-3829.5210142883839</v>
      </c>
      <c r="AI23" s="158">
        <f>Provider!AI23</f>
        <v>-3789.5202903965933</v>
      </c>
      <c r="AJ23" s="158">
        <f>Provider!AJ23</f>
        <v>-3749.3565986042322</v>
      </c>
      <c r="AK23" s="158">
        <f>Provider!AK23</f>
        <v>-3709.0292749599012</v>
      </c>
      <c r="AL23" s="158">
        <f>Provider!AL23</f>
        <v>-3668.5376528071793</v>
      </c>
      <c r="AM23" s="158">
        <f>Provider!AM23</f>
        <v>-3627.881062773607</v>
      </c>
      <c r="AN23" s="158">
        <f>Provider!AN23</f>
        <v>-3587.0588327596165</v>
      </c>
      <c r="AO23" s="158">
        <f>Provider!AO23</f>
        <v>-3546.0702879274249</v>
      </c>
      <c r="AP23" s="158">
        <f>Provider!AP23</f>
        <v>-3504.9147506898753</v>
      </c>
      <c r="AQ23" s="158">
        <f>Provider!AQ23</f>
        <v>-3463.5915406992372</v>
      </c>
      <c r="AR23" s="158">
        <f>Provider!AR23</f>
        <v>-3422.09997483596</v>
      </c>
      <c r="AS23" s="158">
        <f>Provider!AS23</f>
        <v>-3380.4393671973776</v>
      </c>
      <c r="AT23" s="158">
        <f>Provider!AT23</f>
        <v>-3338.609029086374</v>
      </c>
      <c r="AU23" s="158">
        <f>Provider!AU23</f>
        <v>-3296.6082689999939</v>
      </c>
      <c r="AV23" s="158">
        <f>Provider!AV23</f>
        <v>-3254.4363926180154</v>
      </c>
      <c r="AW23" s="158">
        <f>Provider!AW23</f>
        <v>-3212.0927027914672</v>
      </c>
      <c r="AX23" s="158">
        <f>Provider!AX23</f>
        <v>-3169.5764995311097</v>
      </c>
      <c r="AY23" s="158">
        <f>Provider!AY23</f>
        <v>-3126.8870799958586</v>
      </c>
      <c r="AZ23" s="158">
        <f>Provider!AZ23</f>
        <v>-3084.0237384811689</v>
      </c>
      <c r="BA23" s="158">
        <f>Provider!BA23</f>
        <v>-3040.985766407367</v>
      </c>
      <c r="BB23" s="158">
        <f>Provider!BB23</f>
        <v>-2997.7724523079401</v>
      </c>
      <c r="BC23" s="158">
        <f>Provider!BC23</f>
        <v>-2954.3830818177698</v>
      </c>
      <c r="BD23" s="158">
        <f>Provider!BD23</f>
        <v>-2910.8169376613282</v>
      </c>
      <c r="BE23" s="158">
        <f>Provider!BE23</f>
        <v>-2867.0732996408169</v>
      </c>
      <c r="BF23" s="158">
        <f>Provider!BF23</f>
        <v>-2823.1514446242631</v>
      </c>
      <c r="BG23" s="158">
        <f>Provider!BG23</f>
        <v>-2779.0506465335643</v>
      </c>
      <c r="BH23" s="158">
        <f>Provider!BH23</f>
        <v>-2734.7701763324862</v>
      </c>
      <c r="BI23" s="158">
        <f>Provider!BI23</f>
        <v>-2690.3093020146107</v>
      </c>
      <c r="BJ23" s="158">
        <f>Provider!BJ23</f>
        <v>-2645.6672885912353</v>
      </c>
      <c r="BK23" s="158">
        <f>Provider!BK23</f>
        <v>-2600.8433980792211</v>
      </c>
      <c r="BL23" s="158">
        <f>Provider!BL23</f>
        <v>-2555.8368894887967</v>
      </c>
      <c r="BM23" s="158">
        <f>Provider!BM23</f>
        <v>-2510.6470188113053</v>
      </c>
      <c r="BN23" s="158">
        <f>Provider!BN23</f>
        <v>-2465.2730390069069</v>
      </c>
      <c r="BO23" s="158">
        <f>Provider!BO23</f>
        <v>-2419.7141999922283</v>
      </c>
      <c r="BP23" s="158">
        <f>Provider!BP23</f>
        <v>-2373.9697486279642</v>
      </c>
      <c r="BQ23" s="158">
        <f>Provider!BQ23</f>
        <v>-2328.0389287064277</v>
      </c>
      <c r="BR23" s="158">
        <f>Provider!BR23</f>
        <v>-2281.9209809390463</v>
      </c>
      <c r="BS23" s="158">
        <f>Provider!BS23</f>
        <v>-2235.6151429438128</v>
      </c>
      <c r="BT23" s="158">
        <f>Provider!BT23</f>
        <v>-2189.120649232681</v>
      </c>
      <c r="BU23" s="158">
        <f>Provider!BU23</f>
        <v>-2142.4367311989117</v>
      </c>
      <c r="BV23" s="158">
        <f>Provider!BV23</f>
        <v>-2095.5626171043673</v>
      </c>
      <c r="BW23" s="158">
        <f>Provider!BW23</f>
        <v>-2048.4975320667531</v>
      </c>
      <c r="BX23" s="158">
        <f>Provider!BX23</f>
        <v>-2001.2406980468074</v>
      </c>
      <c r="BY23" s="158">
        <f>Provider!BY23</f>
        <v>-1953.7913338354413</v>
      </c>
      <c r="BZ23" s="158">
        <f>Provider!BZ23</f>
        <v>-1906.1486550408224</v>
      </c>
      <c r="CA23" s="158">
        <f>Provider!CA23</f>
        <v>-1858.3118740754098</v>
      </c>
      <c r="CB23" s="158">
        <f>Provider!CB23</f>
        <v>-1810.2802001429332</v>
      </c>
      <c r="CC23" s="158">
        <f>Provider!CC23</f>
        <v>-1762.0528392253193</v>
      </c>
      <c r="CD23" s="158">
        <f>Provider!CD23</f>
        <v>-1713.6289940695685</v>
      </c>
      <c r="CE23" s="158">
        <f>Provider!CE23</f>
        <v>-1665.0078641745731</v>
      </c>
      <c r="CF23" s="158">
        <f>Provider!CF23</f>
        <v>-1616.1886457778846</v>
      </c>
      <c r="CG23" s="158">
        <f>Provider!CG23</f>
        <v>-1567.170531842427</v>
      </c>
      <c r="CH23" s="158">
        <f>Provider!CH23</f>
        <v>-1517.9527120431555</v>
      </c>
      <c r="CI23" s="158">
        <f>Provider!CI23</f>
        <v>-1468.5343727536604</v>
      </c>
      <c r="CJ23" s="158">
        <f>Provider!CJ23</f>
        <v>-1418.9146970327176</v>
      </c>
      <c r="CK23" s="158">
        <f>Provider!CK23</f>
        <v>-1369.092864610783</v>
      </c>
      <c r="CL23" s="158">
        <f>Provider!CL23</f>
        <v>-1319.0680518764332</v>
      </c>
      <c r="CM23" s="158">
        <f>Provider!CM23</f>
        <v>-1268.83943186275</v>
      </c>
      <c r="CN23" s="158">
        <f>Provider!CN23</f>
        <v>-1218.4061742336492</v>
      </c>
      <c r="CO23" s="158">
        <f>Provider!CO23</f>
        <v>-1167.7674452701547</v>
      </c>
      <c r="CP23" s="158">
        <f>Provider!CP23</f>
        <v>-1116.9224078566162</v>
      </c>
      <c r="CQ23" s="158">
        <f>Provider!CQ23</f>
        <v>-1065.870221466871</v>
      </c>
      <c r="CR23" s="158">
        <f>Provider!CR23</f>
        <v>-1014.6100421503479</v>
      </c>
      <c r="CS23" s="158">
        <f>Provider!CS23</f>
        <v>-963.14102251811744</v>
      </c>
      <c r="CT23" s="158">
        <f>Provider!CT23</f>
        <v>-911.46231172888224</v>
      </c>
      <c r="CU23" s="158">
        <f>Provider!CU23</f>
        <v>-859.57305547491217</v>
      </c>
      <c r="CV23" s="158">
        <f>Provider!CV23</f>
        <v>-807.47239596792213</v>
      </c>
      <c r="CW23" s="158">
        <f>Provider!CW23</f>
        <v>-755.15947192489079</v>
      </c>
      <c r="CX23" s="158">
        <f>Provider!CX23</f>
        <v>-702.63341855382373</v>
      </c>
      <c r="CY23" s="158">
        <f>Provider!CY23</f>
        <v>-649.89336753945622</v>
      </c>
      <c r="CZ23" s="158">
        <f>Provider!CZ23</f>
        <v>-596.93844702890033</v>
      </c>
      <c r="DA23" s="158">
        <f>Provider!DA23</f>
        <v>-543.76778161723132</v>
      </c>
      <c r="DB23" s="158">
        <f>Provider!DB23</f>
        <v>-490.38049233301604</v>
      </c>
      <c r="DC23" s="158">
        <f>Provider!DC23</f>
        <v>-436.77569662378346</v>
      </c>
      <c r="DD23" s="158">
        <f>Provider!DD23</f>
        <v>-382.95250834143428</v>
      </c>
      <c r="DE23" s="158">
        <f>Provider!DE23</f>
        <v>-328.91003772759223</v>
      </c>
      <c r="DF23" s="158">
        <f>Provider!DF23</f>
        <v>-274.64739139889519</v>
      </c>
      <c r="DG23" s="158">
        <f>Provider!DG23</f>
        <v>-220.1636723322267</v>
      </c>
      <c r="DH23" s="158">
        <f>Provider!DH23</f>
        <v>-165.4579798498871</v>
      </c>
      <c r="DI23" s="158">
        <f>Provider!DI23</f>
        <v>-110.52940960470424</v>
      </c>
      <c r="DJ23" s="158">
        <f>Provider!DJ23</f>
        <v>-55.377053565083685</v>
      </c>
      <c r="DK23" s="158">
        <f>Provider!DK23</f>
        <v>0</v>
      </c>
      <c r="DL23" s="158">
        <f>Provider!DL23</f>
        <v>0</v>
      </c>
      <c r="DM23" s="158">
        <f>Provider!DM23</f>
        <v>0</v>
      </c>
      <c r="DN23" s="158">
        <f>Provider!DN23</f>
        <v>0</v>
      </c>
      <c r="DO23" s="158">
        <f>Provider!DO23</f>
        <v>0</v>
      </c>
      <c r="DP23" s="158">
        <f>Provider!DP23</f>
        <v>0</v>
      </c>
      <c r="DQ23" s="158">
        <f>Provider!DQ23</f>
        <v>0</v>
      </c>
      <c r="DR23" s="158">
        <f>Provider!DR23</f>
        <v>0</v>
      </c>
      <c r="DS23" s="158">
        <f>Provider!DS23</f>
        <v>0</v>
      </c>
      <c r="DT23" s="159">
        <f>Provider!DT23</f>
        <v>0</v>
      </c>
    </row>
    <row r="24" spans="1:124" s="138" customFormat="1" ht="15.5" customHeight="1" x14ac:dyDescent="0.2">
      <c r="A24" s="3"/>
      <c r="B24" s="78" t="s">
        <v>10</v>
      </c>
      <c r="C24" s="166">
        <f t="shared" ref="C24:C28" si="111">SUM(D24:DT24)</f>
        <v>1835521.0258066296</v>
      </c>
      <c r="D24" s="158">
        <f>D20+D23</f>
        <v>-517714.19999999995</v>
      </c>
      <c r="E24" s="158">
        <f>E20+E23</f>
        <v>18544.612623241468</v>
      </c>
      <c r="F24" s="158">
        <f t="shared" ref="F24:BQ24" si="112">F20+F23</f>
        <v>18550.820932162496</v>
      </c>
      <c r="G24" s="158">
        <f t="shared" si="112"/>
        <v>18557.054534502553</v>
      </c>
      <c r="H24" s="158">
        <f t="shared" si="112"/>
        <v>18563.313533310167</v>
      </c>
      <c r="I24" s="158">
        <f t="shared" si="112"/>
        <v>18569.59803205368</v>
      </c>
      <c r="J24" s="158">
        <f t="shared" si="112"/>
        <v>18575.908134622994</v>
      </c>
      <c r="K24" s="158">
        <f t="shared" si="112"/>
        <v>18582.243945331265</v>
      </c>
      <c r="L24" s="158">
        <f t="shared" si="112"/>
        <v>18588.605568916631</v>
      </c>
      <c r="M24" s="158">
        <f t="shared" si="112"/>
        <v>18594.993110543946</v>
      </c>
      <c r="N24" s="158">
        <f t="shared" si="112"/>
        <v>18601.406675806527</v>
      </c>
      <c r="O24" s="158">
        <f t="shared" si="112"/>
        <v>18607.846370727879</v>
      </c>
      <c r="P24" s="158">
        <f t="shared" si="112"/>
        <v>18614.312301763472</v>
      </c>
      <c r="Q24" s="158">
        <f t="shared" si="112"/>
        <v>18620.804575802478</v>
      </c>
      <c r="R24" s="158">
        <f t="shared" si="112"/>
        <v>18627.323300169559</v>
      </c>
      <c r="S24" s="158">
        <f t="shared" si="112"/>
        <v>18633.868582626623</v>
      </c>
      <c r="T24" s="158">
        <f t="shared" si="112"/>
        <v>18640.440531374617</v>
      </c>
      <c r="U24" s="158">
        <f t="shared" si="112"/>
        <v>18647.039255055308</v>
      </c>
      <c r="V24" s="158">
        <f t="shared" si="112"/>
        <v>18653.664862753085</v>
      </c>
      <c r="W24" s="158">
        <f t="shared" si="112"/>
        <v>18660.317463996766</v>
      </c>
      <c r="X24" s="158">
        <f t="shared" si="112"/>
        <v>18666.997168761402</v>
      </c>
      <c r="Y24" s="158">
        <f t="shared" si="112"/>
        <v>18673.704087470083</v>
      </c>
      <c r="Z24" s="158">
        <f t="shared" si="112"/>
        <v>18680.438330995792</v>
      </c>
      <c r="AA24" s="158">
        <f t="shared" si="112"/>
        <v>18687.200010663211</v>
      </c>
      <c r="AB24" s="158">
        <f t="shared" si="112"/>
        <v>18693.989238250586</v>
      </c>
      <c r="AC24" s="158">
        <f t="shared" si="112"/>
        <v>18700.806125991541</v>
      </c>
      <c r="AD24" s="158">
        <f t="shared" si="112"/>
        <v>18707.650786576974</v>
      </c>
      <c r="AE24" s="158">
        <f t="shared" si="112"/>
        <v>18714.523333156889</v>
      </c>
      <c r="AF24" s="158">
        <f t="shared" si="112"/>
        <v>18721.423879342285</v>
      </c>
      <c r="AG24" s="158">
        <f t="shared" si="112"/>
        <v>18728.352539207008</v>
      </c>
      <c r="AH24" s="158">
        <f t="shared" si="112"/>
        <v>18735.309427289674</v>
      </c>
      <c r="AI24" s="158">
        <f t="shared" si="112"/>
        <v>18742.294658595543</v>
      </c>
      <c r="AJ24" s="158">
        <f t="shared" si="112"/>
        <v>18749.30834859841</v>
      </c>
      <c r="AK24" s="158">
        <f t="shared" si="112"/>
        <v>18756.350613242525</v>
      </c>
      <c r="AL24" s="158">
        <f t="shared" si="112"/>
        <v>18763.421568944519</v>
      </c>
      <c r="AM24" s="158">
        <f t="shared" si="112"/>
        <v>18770.521332595312</v>
      </c>
      <c r="AN24" s="158">
        <f t="shared" si="112"/>
        <v>18777.650021562051</v>
      </c>
      <c r="AO24" s="158">
        <f t="shared" si="112"/>
        <v>18784.807753690053</v>
      </c>
      <c r="AP24" s="158">
        <f t="shared" si="112"/>
        <v>18791.99464730476</v>
      </c>
      <c r="AQ24" s="158">
        <f t="shared" si="112"/>
        <v>18799.210821213674</v>
      </c>
      <c r="AR24" s="158">
        <f t="shared" si="112"/>
        <v>18806.45639470833</v>
      </c>
      <c r="AS24" s="158">
        <f t="shared" si="112"/>
        <v>18813.731487566296</v>
      </c>
      <c r="AT24" s="158">
        <f t="shared" si="112"/>
        <v>18821.036220053102</v>
      </c>
      <c r="AU24" s="158">
        <f t="shared" si="112"/>
        <v>18828.370712924258</v>
      </c>
      <c r="AV24" s="158">
        <f t="shared" si="112"/>
        <v>18835.735087427267</v>
      </c>
      <c r="AW24" s="158">
        <f t="shared" si="112"/>
        <v>18843.129465303591</v>
      </c>
      <c r="AX24" s="158">
        <f t="shared" si="112"/>
        <v>18850.553968790678</v>
      </c>
      <c r="AY24" s="158">
        <f t="shared" si="112"/>
        <v>18858.008720624013</v>
      </c>
      <c r="AZ24" s="158">
        <f t="shared" si="112"/>
        <v>18865.493844039091</v>
      </c>
      <c r="BA24" s="158">
        <f t="shared" si="112"/>
        <v>18873.009462773494</v>
      </c>
      <c r="BB24" s="158">
        <f t="shared" si="112"/>
        <v>18880.555701068937</v>
      </c>
      <c r="BC24" s="158">
        <f t="shared" si="112"/>
        <v>18888.132683673295</v>
      </c>
      <c r="BD24" s="158">
        <f t="shared" si="112"/>
        <v>18895.740535842688</v>
      </c>
      <c r="BE24" s="158">
        <f t="shared" si="112"/>
        <v>18903.379383343548</v>
      </c>
      <c r="BF24" s="158">
        <f t="shared" si="112"/>
        <v>18911.049352454695</v>
      </c>
      <c r="BG24" s="158">
        <f t="shared" si="112"/>
        <v>18918.750569969408</v>
      </c>
      <c r="BH24" s="158">
        <f t="shared" si="112"/>
        <v>18926.483163197569</v>
      </c>
      <c r="BI24" s="158">
        <f t="shared" si="112"/>
        <v>18934.247259967706</v>
      </c>
      <c r="BJ24" s="158">
        <f t="shared" si="112"/>
        <v>18942.042988629153</v>
      </c>
      <c r="BK24" s="158">
        <f t="shared" si="112"/>
        <v>18949.870478054156</v>
      </c>
      <c r="BL24" s="158">
        <f t="shared" si="112"/>
        <v>18957.729857639984</v>
      </c>
      <c r="BM24" s="158">
        <f t="shared" si="112"/>
        <v>18965.621257311112</v>
      </c>
      <c r="BN24" s="158">
        <f t="shared" si="112"/>
        <v>18973.544807521321</v>
      </c>
      <c r="BO24" s="158">
        <f t="shared" si="112"/>
        <v>18981.500639255897</v>
      </c>
      <c r="BP24" s="158">
        <f t="shared" si="112"/>
        <v>18989.488884033763</v>
      </c>
      <c r="BQ24" s="158">
        <f t="shared" si="112"/>
        <v>18997.509673909663</v>
      </c>
      <c r="BR24" s="158">
        <f t="shared" ref="BR24:DT24" si="113">BR20+BR23</f>
        <v>19005.563141476363</v>
      </c>
      <c r="BS24" s="158">
        <f t="shared" si="113"/>
        <v>19013.649419866815</v>
      </c>
      <c r="BT24" s="158">
        <f t="shared" si="113"/>
        <v>19021.768642756382</v>
      </c>
      <c r="BU24" s="158">
        <f t="shared" si="113"/>
        <v>19029.920944365029</v>
      </c>
      <c r="BV24" s="158">
        <f t="shared" si="113"/>
        <v>19038.106459459552</v>
      </c>
      <c r="BW24" s="158">
        <f t="shared" si="113"/>
        <v>19046.325323355795</v>
      </c>
      <c r="BX24" s="158">
        <f t="shared" si="113"/>
        <v>19054.577671920921</v>
      </c>
      <c r="BY24" s="158">
        <f t="shared" si="113"/>
        <v>19062.863641575605</v>
      </c>
      <c r="BZ24" s="158">
        <f t="shared" si="113"/>
        <v>19071.183369296323</v>
      </c>
      <c r="CA24" s="158">
        <f t="shared" si="113"/>
        <v>19079.536992617628</v>
      </c>
      <c r="CB24" s="158">
        <f t="shared" si="113"/>
        <v>19087.924649634388</v>
      </c>
      <c r="CC24" s="158">
        <f t="shared" si="113"/>
        <v>19096.346479004085</v>
      </c>
      <c r="CD24" s="158">
        <f t="shared" si="113"/>
        <v>19104.802619949118</v>
      </c>
      <c r="CE24" s="158">
        <f t="shared" si="113"/>
        <v>19113.293212259094</v>
      </c>
      <c r="CF24" s="158">
        <f t="shared" si="113"/>
        <v>19121.81839629314</v>
      </c>
      <c r="CG24" s="158">
        <f t="shared" si="113"/>
        <v>19130.378312982215</v>
      </c>
      <c r="CH24" s="158">
        <f t="shared" si="113"/>
        <v>19138.97310383146</v>
      </c>
      <c r="CI24" s="158">
        <f t="shared" si="113"/>
        <v>19147.602910922527</v>
      </c>
      <c r="CJ24" s="158">
        <f t="shared" si="113"/>
        <v>19156.267876915903</v>
      </c>
      <c r="CK24" s="158">
        <f t="shared" si="113"/>
        <v>19164.968145053321</v>
      </c>
      <c r="CL24" s="158">
        <f t="shared" si="113"/>
        <v>19173.703859160076</v>
      </c>
      <c r="CM24" s="158">
        <f t="shared" si="113"/>
        <v>19182.47516364745</v>
      </c>
      <c r="CN24" s="158">
        <f t="shared" si="113"/>
        <v>19191.282203515046</v>
      </c>
      <c r="CO24" s="158">
        <f t="shared" si="113"/>
        <v>19200.125124353224</v>
      </c>
      <c r="CP24" s="158">
        <f t="shared" si="113"/>
        <v>19209.004072345513</v>
      </c>
      <c r="CQ24" s="158">
        <f t="shared" si="113"/>
        <v>19217.919194270988</v>
      </c>
      <c r="CR24" s="158">
        <f t="shared" si="113"/>
        <v>19226.870637506738</v>
      </c>
      <c r="CS24" s="158">
        <f t="shared" si="113"/>
        <v>19235.858550030265</v>
      </c>
      <c r="CT24" s="158">
        <f t="shared" si="113"/>
        <v>19244.883080421972</v>
      </c>
      <c r="CU24" s="158">
        <f t="shared" si="113"/>
        <v>19253.944377867589</v>
      </c>
      <c r="CV24" s="158">
        <f t="shared" si="113"/>
        <v>19263.042592160637</v>
      </c>
      <c r="CW24" s="158">
        <f t="shared" si="113"/>
        <v>19272.177873704924</v>
      </c>
      <c r="CX24" s="158">
        <f t="shared" si="113"/>
        <v>19281.35037351702</v>
      </c>
      <c r="CY24" s="158">
        <f t="shared" si="113"/>
        <v>19290.56024322876</v>
      </c>
      <c r="CZ24" s="158">
        <f t="shared" si="113"/>
        <v>19299.807635089732</v>
      </c>
      <c r="DA24" s="158">
        <f t="shared" si="113"/>
        <v>19309.092701969821</v>
      </c>
      <c r="DB24" s="158">
        <f t="shared" si="113"/>
        <v>19318.415597361723</v>
      </c>
      <c r="DC24" s="158">
        <f t="shared" si="113"/>
        <v>19327.776475383474</v>
      </c>
      <c r="DD24" s="158">
        <f t="shared" si="113"/>
        <v>19337.17549078101</v>
      </c>
      <c r="DE24" s="158">
        <f t="shared" si="113"/>
        <v>19346.612798930713</v>
      </c>
      <c r="DF24" s="158">
        <f t="shared" si="113"/>
        <v>19356.088555842005</v>
      </c>
      <c r="DG24" s="158">
        <f t="shared" si="113"/>
        <v>19365.602918159904</v>
      </c>
      <c r="DH24" s="158">
        <f t="shared" si="113"/>
        <v>19375.156043167608</v>
      </c>
      <c r="DI24" s="158">
        <f t="shared" si="113"/>
        <v>19384.748088789107</v>
      </c>
      <c r="DJ24" s="158">
        <f t="shared" si="113"/>
        <v>289394.37921359186</v>
      </c>
      <c r="DK24" s="158">
        <f t="shared" si="113"/>
        <v>0</v>
      </c>
      <c r="DL24" s="158">
        <f t="shared" si="113"/>
        <v>0</v>
      </c>
      <c r="DM24" s="158">
        <f t="shared" si="113"/>
        <v>0</v>
      </c>
      <c r="DN24" s="158">
        <f t="shared" si="113"/>
        <v>0</v>
      </c>
      <c r="DO24" s="158">
        <f t="shared" si="113"/>
        <v>0</v>
      </c>
      <c r="DP24" s="158">
        <f t="shared" si="113"/>
        <v>0</v>
      </c>
      <c r="DQ24" s="158">
        <f t="shared" si="113"/>
        <v>0</v>
      </c>
      <c r="DR24" s="158">
        <f t="shared" si="113"/>
        <v>0</v>
      </c>
      <c r="DS24" s="158">
        <f t="shared" si="113"/>
        <v>0</v>
      </c>
      <c r="DT24" s="159">
        <f t="shared" si="113"/>
        <v>0</v>
      </c>
    </row>
    <row r="25" spans="1:124" s="138" customFormat="1" ht="15.5" customHeight="1" thickBot="1" x14ac:dyDescent="0.25">
      <c r="A25" s="3"/>
      <c r="B25" s="93" t="s">
        <v>12</v>
      </c>
      <c r="C25" s="176">
        <f t="shared" si="111"/>
        <v>-631067.090504564</v>
      </c>
      <c r="D25" s="161">
        <f>IF(D24&gt;0,-D24*'Inputs and Model Assumptions'!$D$44,0)</f>
        <v>0</v>
      </c>
      <c r="E25" s="161">
        <f>IF(E24&gt;0,-E24*'Inputs and Model Assumptions'!$D$44,0)</f>
        <v>-4973.1087671746645</v>
      </c>
      <c r="F25" s="161">
        <f>IF(F24&gt;0,-F24*'Inputs and Model Assumptions'!$D$44,0)</f>
        <v>-4974.7736493780167</v>
      </c>
      <c r="G25" s="161">
        <f>IF(G24&gt;0,-G24*'Inputs and Model Assumptions'!$D$44,0)</f>
        <v>-4976.4453145175503</v>
      </c>
      <c r="H25" s="161">
        <f>IF(H24&gt;0,-H24*'Inputs and Model Assumptions'!$D$44,0)</f>
        <v>-4978.123790227788</v>
      </c>
      <c r="I25" s="161">
        <f>IF(I24&gt;0,-I24*'Inputs and Model Assumptions'!$D$44,0)</f>
        <v>-4979.8091042558353</v>
      </c>
      <c r="J25" s="161">
        <f>IF(J24&gt;0,-J24*'Inputs and Model Assumptions'!$D$44,0)</f>
        <v>-4981.5012844618486</v>
      </c>
      <c r="K25" s="161">
        <f>IF(K24&gt;0,-K24*'Inputs and Model Assumptions'!$D$44,0)</f>
        <v>-4983.2003588194857</v>
      </c>
      <c r="L25" s="161">
        <f>IF(L24&gt;0,-L24*'Inputs and Model Assumptions'!$D$44,0)</f>
        <v>-4984.9063554163731</v>
      </c>
      <c r="M25" s="161">
        <f>IF(M24&gt;0,-M24*'Inputs and Model Assumptions'!$D$44,0)</f>
        <v>-4986.6193024545701</v>
      </c>
      <c r="N25" s="161">
        <f>IF(N24&gt;0,-N24*'Inputs and Model Assumptions'!$D$44,0)</f>
        <v>-4988.3392282510367</v>
      </c>
      <c r="O25" s="161">
        <f>IF(O24&gt;0,-O24*'Inputs and Model Assumptions'!$D$44,0)</f>
        <v>-4990.0661612380954</v>
      </c>
      <c r="P25" s="161">
        <f>IF(P24&gt;0,-P24*'Inputs and Model Assumptions'!$D$44,0)</f>
        <v>-4991.8001299639109</v>
      </c>
      <c r="Q25" s="161">
        <f>IF(Q24&gt;0,-Q24*'Inputs and Model Assumptions'!$D$44,0)</f>
        <v>-4993.5411630929511</v>
      </c>
      <c r="R25" s="161">
        <f>IF(R24&gt;0,-R24*'Inputs and Model Assumptions'!$D$44,0)</f>
        <v>-4995.2892894064707</v>
      </c>
      <c r="S25" s="161">
        <f>IF(S24&gt;0,-S24*'Inputs and Model Assumptions'!$D$44,0)</f>
        <v>-4997.0445378029817</v>
      </c>
      <c r="T25" s="161">
        <f>IF(T24&gt;0,-T24*'Inputs and Model Assumptions'!$D$44,0)</f>
        <v>-4998.8069372987311</v>
      </c>
      <c r="U25" s="161">
        <f>IF(U24&gt;0,-U24*'Inputs and Model Assumptions'!$D$44,0)</f>
        <v>-5000.576517028182</v>
      </c>
      <c r="V25" s="161">
        <f>IF(V24&gt;0,-V24*'Inputs and Model Assumptions'!$D$44,0)</f>
        <v>-5002.3533062444949</v>
      </c>
      <c r="W25" s="161">
        <f>IF(W24&gt;0,-W24*'Inputs and Model Assumptions'!$D$44,0)</f>
        <v>-5004.137334320013</v>
      </c>
      <c r="X25" s="161">
        <f>IF(X24&gt;0,-X24*'Inputs and Model Assumptions'!$D$44,0)</f>
        <v>-5005.9286307467455</v>
      </c>
      <c r="Y25" s="161">
        <f>IF(Y24&gt;0,-Y24*'Inputs and Model Assumptions'!$D$44,0)</f>
        <v>-5007.7272251368522</v>
      </c>
      <c r="Z25" s="161">
        <f>IF(Z24&gt;0,-Z24*'Inputs and Model Assumptions'!$D$44,0)</f>
        <v>-5009.5331472231419</v>
      </c>
      <c r="AA25" s="161">
        <f>IF(AA24&gt;0,-AA24*'Inputs and Model Assumptions'!$D$44,0)</f>
        <v>-5011.3464268595535</v>
      </c>
      <c r="AB25" s="161">
        <f>IF(AB24&gt;0,-AB24*'Inputs and Model Assumptions'!$D$44,0)</f>
        <v>-5013.16709402166</v>
      </c>
      <c r="AC25" s="161">
        <f>IF(AC24&gt;0,-AC24*'Inputs and Model Assumptions'!$D$44,0)</f>
        <v>-5014.9951788071521</v>
      </c>
      <c r="AD25" s="161">
        <f>IF(AD24&gt;0,-AD24*'Inputs and Model Assumptions'!$D$44,0)</f>
        <v>-5016.8307114363479</v>
      </c>
      <c r="AE25" s="161">
        <f>IF(AE24&gt;0,-AE24*'Inputs and Model Assumptions'!$D$44,0)</f>
        <v>-5018.6737222526835</v>
      </c>
      <c r="AF25" s="161">
        <f>IF(AF24&gt;0,-AF24*'Inputs and Model Assumptions'!$D$44,0)</f>
        <v>-5020.5242417232212</v>
      </c>
      <c r="AG25" s="161">
        <f>IF(AG24&gt;0,-AG24*'Inputs and Model Assumptions'!$D$44,0)</f>
        <v>-5022.3823004391434</v>
      </c>
      <c r="AH25" s="161">
        <f>IF(AH24&gt;0,-AH24*'Inputs and Model Assumptions'!$D$44,0)</f>
        <v>-5024.2479291162726</v>
      </c>
      <c r="AI25" s="161">
        <f>IF(AI24&gt;0,-AI24*'Inputs and Model Assumptions'!$D$44,0)</f>
        <v>-5026.1211585955671</v>
      </c>
      <c r="AJ25" s="161">
        <f>IF(AJ24&gt;0,-AJ24*'Inputs and Model Assumptions'!$D$44,0)</f>
        <v>-5028.0020198436359</v>
      </c>
      <c r="AK25" s="161">
        <f>IF(AK24&gt;0,-AK24*'Inputs and Model Assumptions'!$D$44,0)</f>
        <v>-5029.8905439532482</v>
      </c>
      <c r="AL25" s="161">
        <f>IF(AL24&gt;0,-AL24*'Inputs and Model Assumptions'!$D$44,0)</f>
        <v>-5031.7867621438518</v>
      </c>
      <c r="AM25" s="161">
        <f>IF(AM24&gt;0,-AM24*'Inputs and Model Assumptions'!$D$44,0)</f>
        <v>-5033.6907057620847</v>
      </c>
      <c r="AN25" s="161">
        <f>IF(AN24&gt;0,-AN24*'Inputs and Model Assumptions'!$D$44,0)</f>
        <v>-5035.6024062822953</v>
      </c>
      <c r="AO25" s="161">
        <f>IF(AO24&gt;0,-AO24*'Inputs and Model Assumptions'!$D$44,0)</f>
        <v>-5037.5218953070616</v>
      </c>
      <c r="AP25" s="161">
        <f>IF(AP24&gt;0,-AP24*'Inputs and Model Assumptions'!$D$44,0)</f>
        <v>-5039.449204567718</v>
      </c>
      <c r="AQ25" s="161">
        <f>IF(AQ24&gt;0,-AQ24*'Inputs and Model Assumptions'!$D$44,0)</f>
        <v>-5041.3843659248714</v>
      </c>
      <c r="AR25" s="161">
        <f>IF(AR24&gt;0,-AR24*'Inputs and Model Assumptions'!$D$44,0)</f>
        <v>-5043.3274113689331</v>
      </c>
      <c r="AS25" s="161">
        <f>IF(AS24&gt;0,-AS24*'Inputs and Model Assumptions'!$D$44,0)</f>
        <v>-5045.2783730206538</v>
      </c>
      <c r="AT25" s="161">
        <f>IF(AT24&gt;0,-AT24*'Inputs and Model Assumptions'!$D$44,0)</f>
        <v>-5047.2372831316407</v>
      </c>
      <c r="AU25" s="161">
        <f>IF(AU24&gt;0,-AU24*'Inputs and Model Assumptions'!$D$44,0)</f>
        <v>-5049.2041740848981</v>
      </c>
      <c r="AV25" s="161">
        <f>IF(AV24&gt;0,-AV24*'Inputs and Model Assumptions'!$D$44,0)</f>
        <v>-5051.1790783953702</v>
      </c>
      <c r="AW25" s="161">
        <f>IF(AW24&gt;0,-AW24*'Inputs and Model Assumptions'!$D$44,0)</f>
        <v>-5053.1620287104643</v>
      </c>
      <c r="AX25" s="161">
        <f>IF(AX24&gt;0,-AX24*'Inputs and Model Assumptions'!$D$44,0)</f>
        <v>-5055.1530578105967</v>
      </c>
      <c r="AY25" s="161">
        <f>IF(AY24&gt;0,-AY24*'Inputs and Model Assumptions'!$D$44,0)</f>
        <v>-5057.1521986097423</v>
      </c>
      <c r="AZ25" s="161">
        <f>IF(AZ24&gt;0,-AZ24*'Inputs and Model Assumptions'!$D$44,0)</f>
        <v>-5059.1594841559636</v>
      </c>
      <c r="BA25" s="161">
        <f>IF(BA24&gt;0,-BA24*'Inputs and Model Assumptions'!$D$44,0)</f>
        <v>-5061.1749476319683</v>
      </c>
      <c r="BB25" s="161">
        <f>IF(BB24&gt;0,-BB24*'Inputs and Model Assumptions'!$D$44,0)</f>
        <v>-5063.1986223556569</v>
      </c>
      <c r="BC25" s="161">
        <f>IF(BC24&gt;0,-BC24*'Inputs and Model Assumptions'!$D$44,0)</f>
        <v>-5065.2305417806683</v>
      </c>
      <c r="BD25" s="161">
        <f>IF(BD24&gt;0,-BD24*'Inputs and Model Assumptions'!$D$44,0)</f>
        <v>-5067.2707394969339</v>
      </c>
      <c r="BE25" s="161">
        <f>IF(BE24&gt;0,-BE24*'Inputs and Model Assumptions'!$D$44,0)</f>
        <v>-5069.3192492312401</v>
      </c>
      <c r="BF25" s="161">
        <f>IF(BF24&gt;0,-BF24*'Inputs and Model Assumptions'!$D$44,0)</f>
        <v>-5071.3761048477754</v>
      </c>
      <c r="BG25" s="161">
        <f>IF(BG24&gt;0,-BG24*'Inputs and Model Assumptions'!$D$44,0)</f>
        <v>-5073.4413403486969</v>
      </c>
      <c r="BH25" s="161">
        <f>IF(BH24&gt;0,-BH24*'Inputs and Model Assumptions'!$D$44,0)</f>
        <v>-5075.5149898746922</v>
      </c>
      <c r="BI25" s="161">
        <f>IF(BI24&gt;0,-BI24*'Inputs and Model Assumptions'!$D$44,0)</f>
        <v>-5077.5970877055397</v>
      </c>
      <c r="BJ25" s="161">
        <f>IF(BJ24&gt;0,-BJ24*'Inputs and Model Assumptions'!$D$44,0)</f>
        <v>-5079.6876682606808</v>
      </c>
      <c r="BK25" s="161">
        <f>IF(BK24&gt;0,-BK24*'Inputs and Model Assumptions'!$D$44,0)</f>
        <v>-5081.7867660997836</v>
      </c>
      <c r="BL25" s="161">
        <f>IF(BL24&gt;0,-BL24*'Inputs and Model Assumptions'!$D$44,0)</f>
        <v>-5083.8944159233151</v>
      </c>
      <c r="BM25" s="161">
        <f>IF(BM24&gt;0,-BM24*'Inputs and Model Assumptions'!$D$44,0)</f>
        <v>-5086.0106525731208</v>
      </c>
      <c r="BN25" s="161">
        <f>IF(BN24&gt;0,-BN24*'Inputs and Model Assumptions'!$D$44,0)</f>
        <v>-5088.1355110329932</v>
      </c>
      <c r="BO25" s="161">
        <f>IF(BO24&gt;0,-BO24*'Inputs and Model Assumptions'!$D$44,0)</f>
        <v>-5090.2690264292542</v>
      </c>
      <c r="BP25" s="161">
        <f>IF(BP24&gt;0,-BP24*'Inputs and Model Assumptions'!$D$44,0)</f>
        <v>-5092.4112340313341</v>
      </c>
      <c r="BQ25" s="161">
        <f>IF(BQ24&gt;0,-BQ24*'Inputs and Model Assumptions'!$D$44,0)</f>
        <v>-5094.5621692523546</v>
      </c>
      <c r="BR25" s="161">
        <f>IF(BR24&gt;0,-BR24*'Inputs and Model Assumptions'!$D$44,0)</f>
        <v>-5096.7218676497168</v>
      </c>
      <c r="BS25" s="161">
        <f>IF(BS24&gt;0,-BS24*'Inputs and Model Assumptions'!$D$44,0)</f>
        <v>-5098.8903649256845</v>
      </c>
      <c r="BT25" s="161">
        <f>IF(BT24&gt;0,-BT24*'Inputs and Model Assumptions'!$D$44,0)</f>
        <v>-5101.0676969279793</v>
      </c>
      <c r="BU25" s="161">
        <f>IF(BU24&gt;0,-BU24*'Inputs and Model Assumptions'!$D$44,0)</f>
        <v>-5103.2538996503699</v>
      </c>
      <c r="BV25" s="161">
        <f>IF(BV24&gt;0,-BV24*'Inputs and Model Assumptions'!$D$44,0)</f>
        <v>-5105.449009233268</v>
      </c>
      <c r="BW25" s="161">
        <f>IF(BW24&gt;0,-BW24*'Inputs and Model Assumptions'!$D$44,0)</f>
        <v>-5107.6530619643236</v>
      </c>
      <c r="BX25" s="161">
        <f>IF(BX24&gt;0,-BX24*'Inputs and Model Assumptions'!$D$44,0)</f>
        <v>-5109.8660942790339</v>
      </c>
      <c r="BY25" s="161">
        <f>IF(BY24&gt;0,-BY24*'Inputs and Model Assumptions'!$D$44,0)</f>
        <v>-5112.0881427613303</v>
      </c>
      <c r="BZ25" s="161">
        <f>IF(BZ24&gt;0,-BZ24*'Inputs and Model Assumptions'!$D$44,0)</f>
        <v>-5114.3192441441952</v>
      </c>
      <c r="CA25" s="161">
        <f>IF(CA24&gt;0,-CA24*'Inputs and Model Assumptions'!$D$44,0)</f>
        <v>-5116.5594353102697</v>
      </c>
      <c r="CB25" s="161">
        <f>IF(CB24&gt;0,-CB24*'Inputs and Model Assumptions'!$D$44,0)</f>
        <v>-5118.8087532924537</v>
      </c>
      <c r="CC25" s="161">
        <f>IF(CC24&gt;0,-CC24*'Inputs and Model Assumptions'!$D$44,0)</f>
        <v>-5121.067235274526</v>
      </c>
      <c r="CD25" s="161">
        <f>IF(CD24&gt;0,-CD24*'Inputs and Model Assumptions'!$D$44,0)</f>
        <v>-5123.334918591755</v>
      </c>
      <c r="CE25" s="161">
        <f>IF(CE24&gt;0,-CE24*'Inputs and Model Assumptions'!$D$44,0)</f>
        <v>-5125.6118407315216</v>
      </c>
      <c r="CF25" s="161">
        <f>IF(CF24&gt;0,-CF24*'Inputs and Model Assumptions'!$D$44,0)</f>
        <v>-5127.8980393339316</v>
      </c>
      <c r="CG25" s="161">
        <f>IF(CG24&gt;0,-CG24*'Inputs and Model Assumptions'!$D$44,0)</f>
        <v>-5130.1935521924406</v>
      </c>
      <c r="CH25" s="161">
        <f>IF(CH24&gt;0,-CH24*'Inputs and Model Assumptions'!$D$44,0)</f>
        <v>-5132.4984172544828</v>
      </c>
      <c r="CI25" s="161">
        <f>IF(CI24&gt;0,-CI24*'Inputs and Model Assumptions'!$D$44,0)</f>
        <v>-5134.8126726220944</v>
      </c>
      <c r="CJ25" s="161">
        <f>IF(CJ24&gt;0,-CJ24*'Inputs and Model Assumptions'!$D$44,0)</f>
        <v>-5137.136356552538</v>
      </c>
      <c r="CK25" s="161">
        <f>IF(CK24&gt;0,-CK24*'Inputs and Model Assumptions'!$D$44,0)</f>
        <v>-5139.469507458949</v>
      </c>
      <c r="CL25" s="161">
        <f>IF(CL24&gt;0,-CL24*'Inputs and Model Assumptions'!$D$44,0)</f>
        <v>-5141.8121639109577</v>
      </c>
      <c r="CM25" s="161">
        <f>IF(CM24&gt;0,-CM24*'Inputs and Model Assumptions'!$D$44,0)</f>
        <v>-5144.1643646353368</v>
      </c>
      <c r="CN25" s="161">
        <f>IF(CN24&gt;0,-CN24*'Inputs and Model Assumptions'!$D$44,0)</f>
        <v>-5146.5261485166302</v>
      </c>
      <c r="CO25" s="161">
        <f>IF(CO24&gt;0,-CO24*'Inputs and Model Assumptions'!$D$44,0)</f>
        <v>-5148.8975545978046</v>
      </c>
      <c r="CP25" s="161">
        <f>IF(CP24&gt;0,-CP24*'Inputs and Model Assumptions'!$D$44,0)</f>
        <v>-5151.2786220808966</v>
      </c>
      <c r="CQ25" s="161">
        <f>IF(CQ24&gt;0,-CQ24*'Inputs and Model Assumptions'!$D$44,0)</f>
        <v>-5153.6693903276509</v>
      </c>
      <c r="CR25" s="161">
        <f>IF(CR24&gt;0,-CR24*'Inputs and Model Assumptions'!$D$44,0)</f>
        <v>-5156.0698988601825</v>
      </c>
      <c r="CS25" s="161">
        <f>IF(CS24&gt;0,-CS24*'Inputs and Model Assumptions'!$D$44,0)</f>
        <v>-5158.480187361617</v>
      </c>
      <c r="CT25" s="161">
        <f>IF(CT24&gt;0,-CT24*'Inputs and Model Assumptions'!$D$44,0)</f>
        <v>-5160.9002956767608</v>
      </c>
      <c r="CU25" s="161">
        <f>IF(CU24&gt;0,-CU24*'Inputs and Model Assumptions'!$D$44,0)</f>
        <v>-5163.3302638127516</v>
      </c>
      <c r="CV25" s="161">
        <f>IF(CV24&gt;0,-CV24*'Inputs and Model Assumptions'!$D$44,0)</f>
        <v>-5165.7701319397183</v>
      </c>
      <c r="CW25" s="161">
        <f>IF(CW24&gt;0,-CW24*'Inputs and Model Assumptions'!$D$44,0)</f>
        <v>-5168.2199403914501</v>
      </c>
      <c r="CX25" s="161">
        <f>IF(CX24&gt;0,-CX24*'Inputs and Model Assumptions'!$D$44,0)</f>
        <v>-5170.6797296660598</v>
      </c>
      <c r="CY25" s="161">
        <f>IF(CY24&gt;0,-CY24*'Inputs and Model Assumptions'!$D$44,0)</f>
        <v>-5173.149540426657</v>
      </c>
      <c r="CZ25" s="161">
        <f>IF(CZ24&gt;0,-CZ24*'Inputs and Model Assumptions'!$D$44,0)</f>
        <v>-5175.6294135020134</v>
      </c>
      <c r="DA25" s="161">
        <f>IF(DA24&gt;0,-DA24*'Inputs and Model Assumptions'!$D$44,0)</f>
        <v>-5178.1193898872471</v>
      </c>
      <c r="DB25" s="161">
        <f>IF(DB24&gt;0,-DB24*'Inputs and Model Assumptions'!$D$44,0)</f>
        <v>-5180.6195107444937</v>
      </c>
      <c r="DC25" s="161">
        <f>IF(DC24&gt;0,-DC24*'Inputs and Model Assumptions'!$D$44,0)</f>
        <v>-5183.1298174035865</v>
      </c>
      <c r="DD25" s="161">
        <f>IF(DD24&gt;0,-DD24*'Inputs and Model Assumptions'!$D$44,0)</f>
        <v>-5185.650351362744</v>
      </c>
      <c r="DE25" s="161">
        <f>IF(DE24&gt;0,-DE24*'Inputs and Model Assumptions'!$D$44,0)</f>
        <v>-5188.1811542892501</v>
      </c>
      <c r="DF25" s="161">
        <f>IF(DF24&gt;0,-DF24*'Inputs and Model Assumptions'!$D$44,0)</f>
        <v>-5190.7222680201512</v>
      </c>
      <c r="DG25" s="161">
        <f>IF(DG24&gt;0,-DG24*'Inputs and Model Assumptions'!$D$44,0)</f>
        <v>-5193.2737345629421</v>
      </c>
      <c r="DH25" s="161">
        <f>IF(DH24&gt;0,-DH24*'Inputs and Model Assumptions'!$D$44,0)</f>
        <v>-5195.8355960962581</v>
      </c>
      <c r="DI25" s="161">
        <f>IF(DI24&gt;0,-DI24*'Inputs and Model Assumptions'!$D$44,0)</f>
        <v>-5198.4078949705754</v>
      </c>
      <c r="DJ25" s="161">
        <f>IF(DJ24&gt;0,-DJ24*'Inputs and Model Assumptions'!$D$44,0)</f>
        <v>-77606.890673708942</v>
      </c>
      <c r="DK25" s="161">
        <f>IF(DK24&gt;0,-DK24*'Inputs and Model Assumptions'!$D$44,0)</f>
        <v>0</v>
      </c>
      <c r="DL25" s="161">
        <f>IF(DL24&gt;0,-DL24*'Inputs and Model Assumptions'!$D$44,0)</f>
        <v>0</v>
      </c>
      <c r="DM25" s="161">
        <f>IF(DM24&gt;0,-DM24*'Inputs and Model Assumptions'!$D$44,0)</f>
        <v>0</v>
      </c>
      <c r="DN25" s="161">
        <f>IF(DN24&gt;0,-DN24*'Inputs and Model Assumptions'!$D$44,0)</f>
        <v>0</v>
      </c>
      <c r="DO25" s="161">
        <f>IF(DO24&gt;0,-DO24*'Inputs and Model Assumptions'!$D$44,0)</f>
        <v>0</v>
      </c>
      <c r="DP25" s="161">
        <f>IF(DP24&gt;0,-DP24*'Inputs and Model Assumptions'!$D$44,0)</f>
        <v>0</v>
      </c>
      <c r="DQ25" s="161">
        <f>IF(DQ24&gt;0,-DQ24*'Inputs and Model Assumptions'!$D$44,0)</f>
        <v>0</v>
      </c>
      <c r="DR25" s="161">
        <f>IF(DR24&gt;0,-DR24*'Inputs and Model Assumptions'!$D$44,0)</f>
        <v>0</v>
      </c>
      <c r="DS25" s="161">
        <f>IF(DS24&gt;0,-DS24*'Inputs and Model Assumptions'!$D$44,0)</f>
        <v>0</v>
      </c>
      <c r="DT25" s="162">
        <f>IF(DT24&gt;0,-DT24*'Inputs and Model Assumptions'!$D$44,0)</f>
        <v>0</v>
      </c>
    </row>
    <row r="26" spans="1:124" s="138" customFormat="1" ht="15.5" customHeight="1" thickBot="1" x14ac:dyDescent="0.25">
      <c r="A26" s="3"/>
      <c r="B26" s="77" t="s">
        <v>11</v>
      </c>
      <c r="C26" s="168">
        <f t="shared" si="111"/>
        <v>1204453.9353020662</v>
      </c>
      <c r="D26" s="169">
        <f>SUM(D24:D25)</f>
        <v>-517714.19999999995</v>
      </c>
      <c r="E26" s="170">
        <f>SUM(E24:E25)</f>
        <v>13571.503856066804</v>
      </c>
      <c r="F26" s="170">
        <f t="shared" ref="F26:M26" si="114">SUM(F24:F25)</f>
        <v>13576.047282784479</v>
      </c>
      <c r="G26" s="170">
        <f t="shared" si="114"/>
        <v>13580.609219985003</v>
      </c>
      <c r="H26" s="170">
        <f t="shared" si="114"/>
        <v>13585.189743082379</v>
      </c>
      <c r="I26" s="170">
        <f t="shared" si="114"/>
        <v>13589.788927797845</v>
      </c>
      <c r="J26" s="170">
        <f t="shared" si="114"/>
        <v>13594.406850161145</v>
      </c>
      <c r="K26" s="170">
        <f t="shared" si="114"/>
        <v>13599.04358651178</v>
      </c>
      <c r="L26" s="170">
        <f t="shared" si="114"/>
        <v>13603.699213500258</v>
      </c>
      <c r="M26" s="170">
        <f t="shared" si="114"/>
        <v>13608.373808089376</v>
      </c>
      <c r="N26" s="170">
        <f t="shared" ref="N26" si="115">SUM(N24:N25)</f>
        <v>13613.067447555492</v>
      </c>
      <c r="O26" s="170">
        <f t="shared" ref="O26" si="116">SUM(O24:O25)</f>
        <v>13617.780209489783</v>
      </c>
      <c r="P26" s="170">
        <f t="shared" ref="P26" si="117">SUM(P24:P25)</f>
        <v>13622.512171799561</v>
      </c>
      <c r="Q26" s="170">
        <f t="shared" ref="Q26" si="118">SUM(Q24:Q25)</f>
        <v>13627.263412709526</v>
      </c>
      <c r="R26" s="170">
        <f t="shared" ref="R26" si="119">SUM(R24:R25)</f>
        <v>13632.034010763087</v>
      </c>
      <c r="S26" s="170">
        <f t="shared" ref="S26" si="120">SUM(S24:S25)</f>
        <v>13636.824044823641</v>
      </c>
      <c r="T26" s="170">
        <f t="shared" ref="T26:U26" si="121">SUM(T24:T25)</f>
        <v>13641.633594075887</v>
      </c>
      <c r="U26" s="170">
        <f t="shared" si="121"/>
        <v>13646.462738027127</v>
      </c>
      <c r="V26" s="170">
        <f t="shared" ref="V26" si="122">SUM(V24:V25)</f>
        <v>13651.31155650859</v>
      </c>
      <c r="W26" s="170">
        <f t="shared" ref="W26" si="123">SUM(W24:W25)</f>
        <v>13656.180129676752</v>
      </c>
      <c r="X26" s="170">
        <f t="shared" ref="X26" si="124">SUM(X24:X25)</f>
        <v>13661.068538014657</v>
      </c>
      <c r="Y26" s="170">
        <f t="shared" ref="Y26" si="125">SUM(Y24:Y25)</f>
        <v>13665.976862333231</v>
      </c>
      <c r="Z26" s="170">
        <f t="shared" ref="Z26" si="126">SUM(Z24:Z25)</f>
        <v>13670.905183772651</v>
      </c>
      <c r="AA26" s="170">
        <f t="shared" ref="AA26" si="127">SUM(AA24:AA25)</f>
        <v>13675.853583803659</v>
      </c>
      <c r="AB26" s="170">
        <f t="shared" ref="AB26:AC26" si="128">SUM(AB24:AB25)</f>
        <v>13680.822144228925</v>
      </c>
      <c r="AC26" s="170">
        <f t="shared" si="128"/>
        <v>13685.810947184389</v>
      </c>
      <c r="AD26" s="170">
        <f t="shared" ref="AD26" si="129">SUM(AD24:AD25)</f>
        <v>13690.820075140626</v>
      </c>
      <c r="AE26" s="170">
        <f t="shared" ref="AE26" si="130">SUM(AE24:AE25)</f>
        <v>13695.849610904206</v>
      </c>
      <c r="AF26" s="170">
        <f t="shared" ref="AF26" si="131">SUM(AF24:AF25)</f>
        <v>13700.899637619063</v>
      </c>
      <c r="AG26" s="170">
        <f t="shared" ref="AG26" si="132">SUM(AG24:AG25)</f>
        <v>13705.970238767864</v>
      </c>
      <c r="AH26" s="170">
        <f t="shared" ref="AH26" si="133">SUM(AH24:AH25)</f>
        <v>13711.061498173402</v>
      </c>
      <c r="AI26" s="170">
        <f t="shared" ref="AI26" si="134">SUM(AI24:AI25)</f>
        <v>13716.173499999975</v>
      </c>
      <c r="AJ26" s="170">
        <f t="shared" ref="AJ26:AK26" si="135">SUM(AJ24:AJ25)</f>
        <v>13721.306328754774</v>
      </c>
      <c r="AK26" s="170">
        <f t="shared" si="135"/>
        <v>13726.460069289276</v>
      </c>
      <c r="AL26" s="170">
        <f t="shared" ref="AL26" si="136">SUM(AL24:AL25)</f>
        <v>13731.634806800666</v>
      </c>
      <c r="AM26" s="170">
        <f t="shared" ref="AM26" si="137">SUM(AM24:AM25)</f>
        <v>13736.830626833227</v>
      </c>
      <c r="AN26" s="170">
        <f t="shared" ref="AN26" si="138">SUM(AN24:AN25)</f>
        <v>13742.047615279756</v>
      </c>
      <c r="AO26" s="170">
        <f t="shared" ref="AO26" si="139">SUM(AO24:AO25)</f>
        <v>13747.285858382991</v>
      </c>
      <c r="AP26" s="170">
        <f t="shared" ref="AP26" si="140">SUM(AP24:AP25)</f>
        <v>13752.545442737042</v>
      </c>
      <c r="AQ26" s="170">
        <f t="shared" ref="AQ26" si="141">SUM(AQ24:AQ25)</f>
        <v>13757.826455288803</v>
      </c>
      <c r="AR26" s="170">
        <f t="shared" ref="AR26:AS26" si="142">SUM(AR24:AR25)</f>
        <v>13763.128983339397</v>
      </c>
      <c r="AS26" s="170">
        <f t="shared" si="142"/>
        <v>13768.453114545642</v>
      </c>
      <c r="AT26" s="170">
        <f t="shared" ref="AT26" si="143">SUM(AT24:AT25)</f>
        <v>13773.798936921461</v>
      </c>
      <c r="AU26" s="170">
        <f t="shared" ref="AU26" si="144">SUM(AU24:AU25)</f>
        <v>13779.166538839359</v>
      </c>
      <c r="AV26" s="170">
        <f t="shared" ref="AV26" si="145">SUM(AV24:AV25)</f>
        <v>13784.556009031898</v>
      </c>
      <c r="AW26" s="170">
        <f t="shared" ref="AW26" si="146">SUM(AW24:AW25)</f>
        <v>13789.967436593128</v>
      </c>
      <c r="AX26" s="170">
        <f t="shared" ref="AX26" si="147">SUM(AX24:AX25)</f>
        <v>13795.400910980083</v>
      </c>
      <c r="AY26" s="170">
        <f t="shared" ref="AY26" si="148">SUM(AY24:AY25)</f>
        <v>13800.85652201427</v>
      </c>
      <c r="AZ26" s="170">
        <f t="shared" ref="AZ26:BA26" si="149">SUM(AZ24:AZ25)</f>
        <v>13806.334359883127</v>
      </c>
      <c r="BA26" s="170">
        <f t="shared" si="149"/>
        <v>13811.834515141527</v>
      </c>
      <c r="BB26" s="170">
        <f t="shared" ref="BB26" si="150">SUM(BB24:BB25)</f>
        <v>13817.357078713281</v>
      </c>
      <c r="BC26" s="170">
        <f t="shared" ref="BC26" si="151">SUM(BC24:BC25)</f>
        <v>13822.902141892628</v>
      </c>
      <c r="BD26" s="170">
        <f t="shared" ref="BD26" si="152">SUM(BD24:BD25)</f>
        <v>13828.469796345755</v>
      </c>
      <c r="BE26" s="170">
        <f t="shared" ref="BE26" si="153">SUM(BE24:BE25)</f>
        <v>13834.060134112307</v>
      </c>
      <c r="BF26" s="170">
        <f t="shared" ref="BF26" si="154">SUM(BF24:BF25)</f>
        <v>13839.673247606919</v>
      </c>
      <c r="BG26" s="170">
        <f t="shared" ref="BG26" si="155">SUM(BG24:BG25)</f>
        <v>13845.309229620711</v>
      </c>
      <c r="BH26" s="170">
        <f t="shared" ref="BH26:BI26" si="156">SUM(BH24:BH25)</f>
        <v>13850.968173322875</v>
      </c>
      <c r="BI26" s="170">
        <f t="shared" si="156"/>
        <v>13856.650172262165</v>
      </c>
      <c r="BJ26" s="170">
        <f t="shared" ref="BJ26" si="157">SUM(BJ24:BJ25)</f>
        <v>13862.355320368471</v>
      </c>
      <c r="BK26" s="170">
        <f t="shared" ref="BK26" si="158">SUM(BK24:BK25)</f>
        <v>13868.083711954372</v>
      </c>
      <c r="BL26" s="170">
        <f t="shared" ref="BL26" si="159">SUM(BL24:BL25)</f>
        <v>13873.83544171667</v>
      </c>
      <c r="BM26" s="170">
        <f t="shared" ref="BM26" si="160">SUM(BM24:BM25)</f>
        <v>13879.610604737991</v>
      </c>
      <c r="BN26" s="170">
        <f t="shared" ref="BN26" si="161">SUM(BN24:BN25)</f>
        <v>13885.409296488328</v>
      </c>
      <c r="BO26" s="170">
        <f t="shared" ref="BO26" si="162">SUM(BO24:BO25)</f>
        <v>13891.231612826643</v>
      </c>
      <c r="BP26" s="170">
        <f t="shared" ref="BP26:BQ26" si="163">SUM(BP24:BP25)</f>
        <v>13897.077650002429</v>
      </c>
      <c r="BQ26" s="170">
        <f t="shared" si="163"/>
        <v>13902.947504657308</v>
      </c>
      <c r="BR26" s="170">
        <f t="shared" ref="BR26" si="164">SUM(BR24:BR25)</f>
        <v>13908.841273826645</v>
      </c>
      <c r="BS26" s="170">
        <f t="shared" ref="BS26" si="165">SUM(BS24:BS25)</f>
        <v>13914.759054941131</v>
      </c>
      <c r="BT26" s="170">
        <f t="shared" ref="BT26" si="166">SUM(BT24:BT25)</f>
        <v>13920.700945828403</v>
      </c>
      <c r="BU26" s="170">
        <f t="shared" ref="BU26" si="167">SUM(BU24:BU25)</f>
        <v>13926.667044714659</v>
      </c>
      <c r="BV26" s="170">
        <f t="shared" ref="BV26" si="168">SUM(BV24:BV25)</f>
        <v>13932.657450226285</v>
      </c>
      <c r="BW26" s="170">
        <f t="shared" ref="BW26" si="169">SUM(BW24:BW25)</f>
        <v>13938.672261391472</v>
      </c>
      <c r="BX26" s="170">
        <f t="shared" ref="BX26:BY26" si="170">SUM(BX24:BX25)</f>
        <v>13944.711577641887</v>
      </c>
      <c r="BY26" s="170">
        <f t="shared" si="170"/>
        <v>13950.775498814273</v>
      </c>
      <c r="BZ26" s="170">
        <f t="shared" ref="BZ26" si="171">SUM(BZ24:BZ25)</f>
        <v>13956.864125152128</v>
      </c>
      <c r="CA26" s="170">
        <f t="shared" ref="CA26" si="172">SUM(CA24:CA25)</f>
        <v>13962.977557307358</v>
      </c>
      <c r="CB26" s="170">
        <f t="shared" ref="CB26" si="173">SUM(CB24:CB25)</f>
        <v>13969.115896341933</v>
      </c>
      <c r="CC26" s="170">
        <f t="shared" ref="CC26" si="174">SUM(CC24:CC25)</f>
        <v>13975.279243729559</v>
      </c>
      <c r="CD26" s="170">
        <f t="shared" ref="CD26" si="175">SUM(CD24:CD25)</f>
        <v>13981.467701357364</v>
      </c>
      <c r="CE26" s="170">
        <f t="shared" ref="CE26" si="176">SUM(CE24:CE25)</f>
        <v>13987.681371527571</v>
      </c>
      <c r="CF26" s="170">
        <f t="shared" ref="CF26:CG26" si="177">SUM(CF24:CF25)</f>
        <v>13993.920356959208</v>
      </c>
      <c r="CG26" s="170">
        <f t="shared" si="177"/>
        <v>14000.184760789774</v>
      </c>
      <c r="CH26" s="170">
        <f t="shared" ref="CH26" si="178">SUM(CH24:CH25)</f>
        <v>14006.474686576978</v>
      </c>
      <c r="CI26" s="170">
        <f t="shared" ref="CI26" si="179">SUM(CI24:CI25)</f>
        <v>14012.790238300433</v>
      </c>
      <c r="CJ26" s="170">
        <f t="shared" ref="CJ26" si="180">SUM(CJ24:CJ25)</f>
        <v>14019.131520363364</v>
      </c>
      <c r="CK26" s="170">
        <f t="shared" ref="CK26" si="181">SUM(CK24:CK25)</f>
        <v>14025.498637594372</v>
      </c>
      <c r="CL26" s="170">
        <f t="shared" ref="CL26" si="182">SUM(CL24:CL25)</f>
        <v>14031.891695249118</v>
      </c>
      <c r="CM26" s="170">
        <f t="shared" ref="CM26" si="183">SUM(CM24:CM25)</f>
        <v>14038.310799012113</v>
      </c>
      <c r="CN26" s="170">
        <f t="shared" ref="CN26:CO26" si="184">SUM(CN24:CN25)</f>
        <v>14044.756054998415</v>
      </c>
      <c r="CO26" s="170">
        <f t="shared" si="184"/>
        <v>14051.22756975542</v>
      </c>
      <c r="CP26" s="170">
        <f t="shared" ref="CP26" si="185">SUM(CP24:CP25)</f>
        <v>14057.725450264617</v>
      </c>
      <c r="CQ26" s="170">
        <f t="shared" ref="CQ26" si="186">SUM(CQ24:CQ25)</f>
        <v>14064.249803943338</v>
      </c>
      <c r="CR26" s="170">
        <f t="shared" ref="CR26" si="187">SUM(CR24:CR25)</f>
        <v>14070.800738646554</v>
      </c>
      <c r="CS26" s="170">
        <f t="shared" ref="CS26" si="188">SUM(CS24:CS25)</f>
        <v>14077.378362668649</v>
      </c>
      <c r="CT26" s="170">
        <f t="shared" ref="CT26" si="189">SUM(CT24:CT25)</f>
        <v>14083.982784745211</v>
      </c>
      <c r="CU26" s="170">
        <f t="shared" ref="CU26" si="190">SUM(CU24:CU25)</f>
        <v>14090.614114054837</v>
      </c>
      <c r="CV26" s="170">
        <f t="shared" ref="CV26:CW26" si="191">SUM(CV24:CV25)</f>
        <v>14097.272460220918</v>
      </c>
      <c r="CW26" s="170">
        <f t="shared" si="191"/>
        <v>14103.957933313475</v>
      </c>
      <c r="CX26" s="170">
        <f t="shared" ref="CX26" si="192">SUM(CX24:CX25)</f>
        <v>14110.670643850961</v>
      </c>
      <c r="CY26" s="170">
        <f t="shared" ref="CY26" si="193">SUM(CY24:CY25)</f>
        <v>14117.410702802103</v>
      </c>
      <c r="CZ26" s="170">
        <f t="shared" ref="CZ26" si="194">SUM(CZ24:CZ25)</f>
        <v>14124.178221587717</v>
      </c>
      <c r="DA26" s="170">
        <f t="shared" ref="DA26" si="195">SUM(DA24:DA25)</f>
        <v>14130.973312082573</v>
      </c>
      <c r="DB26" s="170">
        <f t="shared" ref="DB26" si="196">SUM(DB24:DB25)</f>
        <v>14137.796086617229</v>
      </c>
      <c r="DC26" s="170">
        <f t="shared" ref="DC26" si="197">SUM(DC24:DC25)</f>
        <v>14144.646657979887</v>
      </c>
      <c r="DD26" s="170">
        <f t="shared" ref="DD26:DE26" si="198">SUM(DD24:DD25)</f>
        <v>14151.525139418267</v>
      </c>
      <c r="DE26" s="170">
        <f t="shared" si="198"/>
        <v>14158.431644641463</v>
      </c>
      <c r="DF26" s="170">
        <f t="shared" ref="DF26" si="199">SUM(DF24:DF25)</f>
        <v>14165.366287821853</v>
      </c>
      <c r="DG26" s="170">
        <f t="shared" ref="DG26" si="200">SUM(DG24:DG25)</f>
        <v>14172.329183596961</v>
      </c>
      <c r="DH26" s="170">
        <f t="shared" ref="DH26" si="201">SUM(DH24:DH25)</f>
        <v>14179.32044707135</v>
      </c>
      <c r="DI26" s="170">
        <f t="shared" ref="DI26" si="202">SUM(DI24:DI25)</f>
        <v>14186.340193818531</v>
      </c>
      <c r="DJ26" s="170">
        <f t="shared" ref="DJ26" si="203">SUM(DJ24:DJ25)</f>
        <v>211787.48853988294</v>
      </c>
      <c r="DK26" s="170">
        <f t="shared" ref="DK26" si="204">SUM(DK24:DK25)</f>
        <v>0</v>
      </c>
      <c r="DL26" s="170">
        <f t="shared" ref="DL26:DM26" si="205">SUM(DL24:DL25)</f>
        <v>0</v>
      </c>
      <c r="DM26" s="170">
        <f t="shared" si="205"/>
        <v>0</v>
      </c>
      <c r="DN26" s="170">
        <f t="shared" ref="DN26" si="206">SUM(DN24:DN25)</f>
        <v>0</v>
      </c>
      <c r="DO26" s="170">
        <f t="shared" ref="DO26" si="207">SUM(DO24:DO25)</f>
        <v>0</v>
      </c>
      <c r="DP26" s="170">
        <f t="shared" ref="DP26" si="208">SUM(DP24:DP25)</f>
        <v>0</v>
      </c>
      <c r="DQ26" s="170">
        <f t="shared" ref="DQ26" si="209">SUM(DQ24:DQ25)</f>
        <v>0</v>
      </c>
      <c r="DR26" s="170">
        <f t="shared" ref="DR26" si="210">SUM(DR24:DR25)</f>
        <v>0</v>
      </c>
      <c r="DS26" s="170">
        <f t="shared" ref="DS26" si="211">SUM(DS24:DS25)</f>
        <v>0</v>
      </c>
      <c r="DT26" s="171">
        <f t="shared" ref="DT26" si="212">SUM(DT24:DT25)</f>
        <v>0</v>
      </c>
    </row>
    <row r="27" spans="1:124" s="138" customFormat="1" ht="15.5" customHeight="1" x14ac:dyDescent="0.2">
      <c r="A27" s="3"/>
      <c r="B27" s="72" t="s">
        <v>135</v>
      </c>
      <c r="C27" s="74"/>
      <c r="D27" s="165"/>
      <c r="E27" s="158">
        <f>Provider!E27</f>
        <v>-8726.220002506001</v>
      </c>
      <c r="F27" s="158">
        <f>Provider!F27</f>
        <v>-8761.7717029595588</v>
      </c>
      <c r="G27" s="158">
        <f>Provider!G27</f>
        <v>-8797.4682454414833</v>
      </c>
      <c r="H27" s="158">
        <f>Provider!H27</f>
        <v>-8833.3102200561279</v>
      </c>
      <c r="I27" s="158">
        <f>Provider!I27</f>
        <v>-8869.2982193120042</v>
      </c>
      <c r="J27" s="158">
        <f>Provider!J27</f>
        <v>-8905.4328381315718</v>
      </c>
      <c r="K27" s="158">
        <f>Provider!K27</f>
        <v>-8941.7146738610863</v>
      </c>
      <c r="L27" s="158">
        <f>Provider!L27</f>
        <v>-8978.1443262804623</v>
      </c>
      <c r="M27" s="158">
        <f>Provider!M27</f>
        <v>-9014.72239761319</v>
      </c>
      <c r="N27" s="158">
        <f>Provider!N27</f>
        <v>-9051.4494925362924</v>
      </c>
      <c r="O27" s="158">
        <f>Provider!O27</f>
        <v>-9088.3262181903265</v>
      </c>
      <c r="P27" s="158">
        <f>Provider!P27</f>
        <v>-9125.353184189411</v>
      </c>
      <c r="Q27" s="158">
        <f>Provider!Q27</f>
        <v>-9162.5310026313091</v>
      </c>
      <c r="R27" s="158">
        <f>Provider!R27</f>
        <v>-9199.860288107544</v>
      </c>
      <c r="S27" s="158">
        <f>Provider!S27</f>
        <v>-9237.3416577135649</v>
      </c>
      <c r="T27" s="158">
        <f>Provider!T27</f>
        <v>-9274.9757310589412</v>
      </c>
      <c r="U27" s="158">
        <f>Provider!U27</f>
        <v>-9312.7631302776099</v>
      </c>
      <c r="V27" s="158">
        <f>Provider!V27</f>
        <v>-9350.7044800381591</v>
      </c>
      <c r="W27" s="158">
        <f>Provider!W27</f>
        <v>-9388.8004075541485</v>
      </c>
      <c r="X27" s="158">
        <f>Provider!X27</f>
        <v>-9427.0515425944923</v>
      </c>
      <c r="Y27" s="158">
        <f>Provider!Y27</f>
        <v>-9465.4585174938547</v>
      </c>
      <c r="Z27" s="158">
        <f>Provider!Z27</f>
        <v>-9504.021967163113</v>
      </c>
      <c r="AA27" s="158">
        <f>Provider!AA27</f>
        <v>-9542.742529099849</v>
      </c>
      <c r="AB27" s="158">
        <f>Provider!AB27</f>
        <v>-9581.6208433988868</v>
      </c>
      <c r="AC27" s="158">
        <f>Provider!AC27</f>
        <v>-9620.6575527628793</v>
      </c>
      <c r="AD27" s="158">
        <f>Provider!AD27</f>
        <v>-9659.8533025129254</v>
      </c>
      <c r="AE27" s="158">
        <f>Provider!AE27</f>
        <v>-9699.2087405992479</v>
      </c>
      <c r="AF27" s="158">
        <f>Provider!AF27</f>
        <v>-9738.724517611894</v>
      </c>
      <c r="AG27" s="158">
        <f>Provider!AG27</f>
        <v>-9778.4012867914953</v>
      </c>
      <c r="AH27" s="158">
        <f>Provider!AH27</f>
        <v>-9818.2397040400701</v>
      </c>
      <c r="AI27" s="158">
        <f>Provider!AI27</f>
        <v>-9858.2404279318616</v>
      </c>
      <c r="AJ27" s="158">
        <f>Provider!AJ27</f>
        <v>-9898.4041197242223</v>
      </c>
      <c r="AK27" s="158">
        <f>Provider!AK27</f>
        <v>-9938.7314433685533</v>
      </c>
      <c r="AL27" s="158">
        <f>Provider!AL27</f>
        <v>-9979.2230655212752</v>
      </c>
      <c r="AM27" s="158">
        <f>Provider!AM27</f>
        <v>-10019.879655554847</v>
      </c>
      <c r="AN27" s="158">
        <f>Provider!AN27</f>
        <v>-10060.701885568838</v>
      </c>
      <c r="AO27" s="158">
        <f>Provider!AO27</f>
        <v>-10101.69043040103</v>
      </c>
      <c r="AP27" s="158">
        <f>Provider!AP27</f>
        <v>-10142.845967638579</v>
      </c>
      <c r="AQ27" s="158">
        <f>Provider!AQ27</f>
        <v>-10184.169177629217</v>
      </c>
      <c r="AR27" s="158">
        <f>Provider!AR27</f>
        <v>-10225.660743492495</v>
      </c>
      <c r="AS27" s="158">
        <f>Provider!AS27</f>
        <v>-10267.321351131077</v>
      </c>
      <c r="AT27" s="158">
        <f>Provider!AT27</f>
        <v>-10309.15168924208</v>
      </c>
      <c r="AU27" s="158">
        <f>Provider!AU27</f>
        <v>-10351.15244932846</v>
      </c>
      <c r="AV27" s="158">
        <f>Provider!AV27</f>
        <v>-10393.324325710439</v>
      </c>
      <c r="AW27" s="158">
        <f>Provider!AW27</f>
        <v>-10435.668015536987</v>
      </c>
      <c r="AX27" s="158">
        <f>Provider!AX27</f>
        <v>-10478.184218797345</v>
      </c>
      <c r="AY27" s="158">
        <f>Provider!AY27</f>
        <v>-10520.873638332596</v>
      </c>
      <c r="AZ27" s="158">
        <f>Provider!AZ27</f>
        <v>-10563.736979847286</v>
      </c>
      <c r="BA27" s="158">
        <f>Provider!BA27</f>
        <v>-10606.774951921088</v>
      </c>
      <c r="BB27" s="158">
        <f>Provider!BB27</f>
        <v>-10649.988266020515</v>
      </c>
      <c r="BC27" s="158">
        <f>Provider!BC27</f>
        <v>-10693.377636510684</v>
      </c>
      <c r="BD27" s="158">
        <f>Provider!BD27</f>
        <v>-10736.943780667127</v>
      </c>
      <c r="BE27" s="158">
        <f>Provider!BE27</f>
        <v>-10780.687418687638</v>
      </c>
      <c r="BF27" s="158">
        <f>Provider!BF27</f>
        <v>-10824.609273704191</v>
      </c>
      <c r="BG27" s="158">
        <f>Provider!BG27</f>
        <v>-10868.710071794891</v>
      </c>
      <c r="BH27" s="158">
        <f>Provider!BH27</f>
        <v>-10912.990541995969</v>
      </c>
      <c r="BI27" s="158">
        <f>Provider!BI27</f>
        <v>-10957.451416313845</v>
      </c>
      <c r="BJ27" s="158">
        <f>Provider!BJ27</f>
        <v>-11002.093429737219</v>
      </c>
      <c r="BK27" s="158">
        <f>Provider!BK27</f>
        <v>-11046.917320249233</v>
      </c>
      <c r="BL27" s="158">
        <f>Provider!BL27</f>
        <v>-11091.923828839657</v>
      </c>
      <c r="BM27" s="158">
        <f>Provider!BM27</f>
        <v>-11137.113699517149</v>
      </c>
      <c r="BN27" s="158">
        <f>Provider!BN27</f>
        <v>-11182.487679321548</v>
      </c>
      <c r="BO27" s="158">
        <f>Provider!BO27</f>
        <v>-11228.046518336227</v>
      </c>
      <c r="BP27" s="158">
        <f>Provider!BP27</f>
        <v>-11273.790969700491</v>
      </c>
      <c r="BQ27" s="158">
        <f>Provider!BQ27</f>
        <v>-11319.721789622026</v>
      </c>
      <c r="BR27" s="158">
        <f>Provider!BR27</f>
        <v>-11365.839737389408</v>
      </c>
      <c r="BS27" s="158">
        <f>Provider!BS27</f>
        <v>-11412.145575384642</v>
      </c>
      <c r="BT27" s="158">
        <f>Provider!BT27</f>
        <v>-11458.640069095774</v>
      </c>
      <c r="BU27" s="158">
        <f>Provider!BU27</f>
        <v>-11505.323987129543</v>
      </c>
      <c r="BV27" s="158">
        <f>Provider!BV27</f>
        <v>-11552.198101224087</v>
      </c>
      <c r="BW27" s="158">
        <f>Provider!BW27</f>
        <v>-11599.263186261702</v>
      </c>
      <c r="BX27" s="158">
        <f>Provider!BX27</f>
        <v>-11646.520020281647</v>
      </c>
      <c r="BY27" s="158">
        <f>Provider!BY27</f>
        <v>-11693.969384493013</v>
      </c>
      <c r="BZ27" s="158">
        <f>Provider!BZ27</f>
        <v>-11741.612063287632</v>
      </c>
      <c r="CA27" s="158">
        <f>Provider!CA27</f>
        <v>-11789.448844253046</v>
      </c>
      <c r="CB27" s="158">
        <f>Provider!CB27</f>
        <v>-11837.480518185521</v>
      </c>
      <c r="CC27" s="158">
        <f>Provider!CC27</f>
        <v>-11885.707879103134</v>
      </c>
      <c r="CD27" s="158">
        <f>Provider!CD27</f>
        <v>-11934.131724258887</v>
      </c>
      <c r="CE27" s="158">
        <f>Provider!CE27</f>
        <v>-11982.752854153881</v>
      </c>
      <c r="CF27" s="158">
        <f>Provider!CF27</f>
        <v>-12031.572072550571</v>
      </c>
      <c r="CG27" s="158">
        <f>Provider!CG27</f>
        <v>-12080.590186486028</v>
      </c>
      <c r="CH27" s="158">
        <f>Provider!CH27</f>
        <v>-12129.808006285299</v>
      </c>
      <c r="CI27" s="158">
        <f>Provider!CI27</f>
        <v>-12179.226345574794</v>
      </c>
      <c r="CJ27" s="158">
        <f>Provider!CJ27</f>
        <v>-12228.846021295736</v>
      </c>
      <c r="CK27" s="158">
        <f>Provider!CK27</f>
        <v>-12278.667853717672</v>
      </c>
      <c r="CL27" s="158">
        <f>Provider!CL27</f>
        <v>-12328.692666452022</v>
      </c>
      <c r="CM27" s="158">
        <f>Provider!CM27</f>
        <v>-12378.921286465704</v>
      </c>
      <c r="CN27" s="158">
        <f>Provider!CN27</f>
        <v>-12429.354544094806</v>
      </c>
      <c r="CO27" s="158">
        <f>Provider!CO27</f>
        <v>-12479.9932730583</v>
      </c>
      <c r="CP27" s="158">
        <f>Provider!CP27</f>
        <v>-12530.838310471838</v>
      </c>
      <c r="CQ27" s="158">
        <f>Provider!CQ27</f>
        <v>-12581.890496861583</v>
      </c>
      <c r="CR27" s="158">
        <f>Provider!CR27</f>
        <v>-12633.150676178106</v>
      </c>
      <c r="CS27" s="158">
        <f>Provider!CS27</f>
        <v>-12684.619695810337</v>
      </c>
      <c r="CT27" s="158">
        <f>Provider!CT27</f>
        <v>-12736.298406599572</v>
      </c>
      <c r="CU27" s="158">
        <f>Provider!CU27</f>
        <v>-12788.187662853543</v>
      </c>
      <c r="CV27" s="158">
        <f>Provider!CV27</f>
        <v>-12840.288322360533</v>
      </c>
      <c r="CW27" s="158">
        <f>Provider!CW27</f>
        <v>-12892.601246403563</v>
      </c>
      <c r="CX27" s="158">
        <f>Provider!CX27</f>
        <v>-12945.127299774631</v>
      </c>
      <c r="CY27" s="158">
        <f>Provider!CY27</f>
        <v>-12997.867350788998</v>
      </c>
      <c r="CZ27" s="158">
        <f>Provider!CZ27</f>
        <v>-13050.822271299554</v>
      </c>
      <c r="DA27" s="158">
        <f>Provider!DA27</f>
        <v>-13103.992936711224</v>
      </c>
      <c r="DB27" s="158">
        <f>Provider!DB27</f>
        <v>-13157.380225995439</v>
      </c>
      <c r="DC27" s="158">
        <f>Provider!DC27</f>
        <v>-13210.985021704671</v>
      </c>
      <c r="DD27" s="158">
        <f>Provider!DD27</f>
        <v>-13264.808209987021</v>
      </c>
      <c r="DE27" s="158">
        <f>Provider!DE27</f>
        <v>-13318.850680600863</v>
      </c>
      <c r="DF27" s="158">
        <f>Provider!DF27</f>
        <v>-13373.113326929559</v>
      </c>
      <c r="DG27" s="158">
        <f>Provider!DG27</f>
        <v>-13427.597045996228</v>
      </c>
      <c r="DH27" s="158">
        <f>Provider!DH27</f>
        <v>-13482.302738478567</v>
      </c>
      <c r="DI27" s="158">
        <f>Provider!DI27</f>
        <v>-13537.231308723751</v>
      </c>
      <c r="DJ27" s="158">
        <f>Provider!DJ27</f>
        <v>-13592.383664763371</v>
      </c>
      <c r="DK27" s="158">
        <f>Provider!DK27</f>
        <v>0</v>
      </c>
      <c r="DL27" s="158">
        <f>Provider!DL27</f>
        <v>0</v>
      </c>
      <c r="DM27" s="158">
        <f>Provider!DM27</f>
        <v>0</v>
      </c>
      <c r="DN27" s="158">
        <f>Provider!DN27</f>
        <v>0</v>
      </c>
      <c r="DO27" s="158">
        <f>Provider!DO27</f>
        <v>0</v>
      </c>
      <c r="DP27" s="158">
        <f>Provider!DP27</f>
        <v>0</v>
      </c>
      <c r="DQ27" s="158">
        <f>Provider!DQ27</f>
        <v>0</v>
      </c>
      <c r="DR27" s="158">
        <f>Provider!DR27</f>
        <v>0</v>
      </c>
      <c r="DS27" s="158">
        <f>Provider!DS27</f>
        <v>0</v>
      </c>
      <c r="DT27" s="159">
        <f>Provider!DT27</f>
        <v>0</v>
      </c>
    </row>
    <row r="28" spans="1:124" s="138" customFormat="1" ht="15.5" customHeight="1" thickBot="1" x14ac:dyDescent="0.25">
      <c r="A28" s="3"/>
      <c r="B28" s="72" t="s">
        <v>13</v>
      </c>
      <c r="C28" s="74">
        <f t="shared" si="111"/>
        <v>0</v>
      </c>
      <c r="D28" s="158">
        <v>0</v>
      </c>
      <c r="E28" s="158">
        <f>-E21</f>
        <v>0</v>
      </c>
      <c r="F28" s="158">
        <f t="shared" ref="F28:M28" si="213">-F21</f>
        <v>0</v>
      </c>
      <c r="G28" s="158">
        <f t="shared" si="213"/>
        <v>0</v>
      </c>
      <c r="H28" s="158">
        <f t="shared" si="213"/>
        <v>0</v>
      </c>
      <c r="I28" s="158">
        <f t="shared" si="213"/>
        <v>0</v>
      </c>
      <c r="J28" s="158">
        <f t="shared" si="213"/>
        <v>0</v>
      </c>
      <c r="K28" s="158">
        <f t="shared" si="213"/>
        <v>0</v>
      </c>
      <c r="L28" s="158">
        <f t="shared" si="213"/>
        <v>0</v>
      </c>
      <c r="M28" s="158">
        <f t="shared" si="213"/>
        <v>0</v>
      </c>
      <c r="N28" s="158">
        <f t="shared" ref="N28:BY28" si="214">-N21</f>
        <v>0</v>
      </c>
      <c r="O28" s="158">
        <f t="shared" si="214"/>
        <v>0</v>
      </c>
      <c r="P28" s="158">
        <f t="shared" si="214"/>
        <v>0</v>
      </c>
      <c r="Q28" s="158">
        <f t="shared" si="214"/>
        <v>0</v>
      </c>
      <c r="R28" s="158">
        <f t="shared" si="214"/>
        <v>0</v>
      </c>
      <c r="S28" s="158">
        <f t="shared" si="214"/>
        <v>0</v>
      </c>
      <c r="T28" s="158">
        <f t="shared" si="214"/>
        <v>0</v>
      </c>
      <c r="U28" s="158">
        <f t="shared" si="214"/>
        <v>0</v>
      </c>
      <c r="V28" s="158">
        <f t="shared" si="214"/>
        <v>0</v>
      </c>
      <c r="W28" s="158">
        <f t="shared" si="214"/>
        <v>0</v>
      </c>
      <c r="X28" s="158">
        <f t="shared" si="214"/>
        <v>0</v>
      </c>
      <c r="Y28" s="158">
        <f t="shared" si="214"/>
        <v>0</v>
      </c>
      <c r="Z28" s="158">
        <f t="shared" si="214"/>
        <v>0</v>
      </c>
      <c r="AA28" s="158">
        <f t="shared" si="214"/>
        <v>0</v>
      </c>
      <c r="AB28" s="158">
        <f t="shared" si="214"/>
        <v>0</v>
      </c>
      <c r="AC28" s="158">
        <f t="shared" si="214"/>
        <v>0</v>
      </c>
      <c r="AD28" s="158">
        <f t="shared" si="214"/>
        <v>0</v>
      </c>
      <c r="AE28" s="158">
        <f t="shared" si="214"/>
        <v>0</v>
      </c>
      <c r="AF28" s="158">
        <f t="shared" si="214"/>
        <v>0</v>
      </c>
      <c r="AG28" s="158">
        <f t="shared" si="214"/>
        <v>0</v>
      </c>
      <c r="AH28" s="158">
        <f t="shared" si="214"/>
        <v>0</v>
      </c>
      <c r="AI28" s="158">
        <f t="shared" si="214"/>
        <v>0</v>
      </c>
      <c r="AJ28" s="158">
        <f t="shared" si="214"/>
        <v>0</v>
      </c>
      <c r="AK28" s="158">
        <f t="shared" si="214"/>
        <v>0</v>
      </c>
      <c r="AL28" s="158">
        <f t="shared" si="214"/>
        <v>0</v>
      </c>
      <c r="AM28" s="158">
        <f t="shared" si="214"/>
        <v>0</v>
      </c>
      <c r="AN28" s="158">
        <f t="shared" si="214"/>
        <v>0</v>
      </c>
      <c r="AO28" s="158">
        <f t="shared" si="214"/>
        <v>0</v>
      </c>
      <c r="AP28" s="158">
        <f t="shared" si="214"/>
        <v>0</v>
      </c>
      <c r="AQ28" s="158">
        <f t="shared" si="214"/>
        <v>0</v>
      </c>
      <c r="AR28" s="158">
        <f t="shared" si="214"/>
        <v>0</v>
      </c>
      <c r="AS28" s="158">
        <f t="shared" si="214"/>
        <v>0</v>
      </c>
      <c r="AT28" s="158">
        <f t="shared" si="214"/>
        <v>0</v>
      </c>
      <c r="AU28" s="158">
        <f t="shared" si="214"/>
        <v>0</v>
      </c>
      <c r="AV28" s="158">
        <f t="shared" si="214"/>
        <v>0</v>
      </c>
      <c r="AW28" s="158">
        <f t="shared" si="214"/>
        <v>0</v>
      </c>
      <c r="AX28" s="158">
        <f t="shared" si="214"/>
        <v>0</v>
      </c>
      <c r="AY28" s="158">
        <f t="shared" si="214"/>
        <v>0</v>
      </c>
      <c r="AZ28" s="158">
        <f t="shared" si="214"/>
        <v>0</v>
      </c>
      <c r="BA28" s="158">
        <f t="shared" si="214"/>
        <v>0</v>
      </c>
      <c r="BB28" s="158">
        <f t="shared" si="214"/>
        <v>0</v>
      </c>
      <c r="BC28" s="158">
        <f t="shared" si="214"/>
        <v>0</v>
      </c>
      <c r="BD28" s="158">
        <f t="shared" si="214"/>
        <v>0</v>
      </c>
      <c r="BE28" s="158">
        <f t="shared" si="214"/>
        <v>0</v>
      </c>
      <c r="BF28" s="158">
        <f t="shared" si="214"/>
        <v>0</v>
      </c>
      <c r="BG28" s="158">
        <f t="shared" si="214"/>
        <v>0</v>
      </c>
      <c r="BH28" s="158">
        <f t="shared" si="214"/>
        <v>0</v>
      </c>
      <c r="BI28" s="158">
        <f t="shared" si="214"/>
        <v>0</v>
      </c>
      <c r="BJ28" s="158">
        <f t="shared" si="214"/>
        <v>0</v>
      </c>
      <c r="BK28" s="158">
        <f t="shared" si="214"/>
        <v>0</v>
      </c>
      <c r="BL28" s="158">
        <f t="shared" si="214"/>
        <v>0</v>
      </c>
      <c r="BM28" s="158">
        <f t="shared" si="214"/>
        <v>0</v>
      </c>
      <c r="BN28" s="158">
        <f t="shared" si="214"/>
        <v>0</v>
      </c>
      <c r="BO28" s="158">
        <f t="shared" si="214"/>
        <v>0</v>
      </c>
      <c r="BP28" s="158">
        <f t="shared" si="214"/>
        <v>0</v>
      </c>
      <c r="BQ28" s="158">
        <f t="shared" si="214"/>
        <v>0</v>
      </c>
      <c r="BR28" s="158">
        <f t="shared" si="214"/>
        <v>0</v>
      </c>
      <c r="BS28" s="158">
        <f t="shared" si="214"/>
        <v>0</v>
      </c>
      <c r="BT28" s="158">
        <f t="shared" si="214"/>
        <v>0</v>
      </c>
      <c r="BU28" s="158">
        <f t="shared" si="214"/>
        <v>0</v>
      </c>
      <c r="BV28" s="158">
        <f t="shared" si="214"/>
        <v>0</v>
      </c>
      <c r="BW28" s="158">
        <f t="shared" si="214"/>
        <v>0</v>
      </c>
      <c r="BX28" s="158">
        <f t="shared" si="214"/>
        <v>0</v>
      </c>
      <c r="BY28" s="158">
        <f t="shared" si="214"/>
        <v>0</v>
      </c>
      <c r="BZ28" s="158">
        <f t="shared" ref="BZ28:DT28" si="215">-BZ21</f>
        <v>0</v>
      </c>
      <c r="CA28" s="158">
        <f t="shared" si="215"/>
        <v>0</v>
      </c>
      <c r="CB28" s="158">
        <f t="shared" si="215"/>
        <v>0</v>
      </c>
      <c r="CC28" s="158">
        <f t="shared" si="215"/>
        <v>0</v>
      </c>
      <c r="CD28" s="158">
        <f t="shared" si="215"/>
        <v>0</v>
      </c>
      <c r="CE28" s="158">
        <f t="shared" si="215"/>
        <v>0</v>
      </c>
      <c r="CF28" s="158">
        <f t="shared" si="215"/>
        <v>0</v>
      </c>
      <c r="CG28" s="158">
        <f t="shared" si="215"/>
        <v>0</v>
      </c>
      <c r="CH28" s="158">
        <f t="shared" si="215"/>
        <v>0</v>
      </c>
      <c r="CI28" s="158">
        <f t="shared" si="215"/>
        <v>0</v>
      </c>
      <c r="CJ28" s="158">
        <f t="shared" si="215"/>
        <v>0</v>
      </c>
      <c r="CK28" s="158">
        <f t="shared" si="215"/>
        <v>0</v>
      </c>
      <c r="CL28" s="158">
        <f t="shared" si="215"/>
        <v>0</v>
      </c>
      <c r="CM28" s="158">
        <f t="shared" si="215"/>
        <v>0</v>
      </c>
      <c r="CN28" s="158">
        <f t="shared" si="215"/>
        <v>0</v>
      </c>
      <c r="CO28" s="158">
        <f t="shared" si="215"/>
        <v>0</v>
      </c>
      <c r="CP28" s="158">
        <f t="shared" si="215"/>
        <v>0</v>
      </c>
      <c r="CQ28" s="158">
        <f t="shared" si="215"/>
        <v>0</v>
      </c>
      <c r="CR28" s="158">
        <f t="shared" si="215"/>
        <v>0</v>
      </c>
      <c r="CS28" s="158">
        <f t="shared" si="215"/>
        <v>0</v>
      </c>
      <c r="CT28" s="158">
        <f t="shared" si="215"/>
        <v>0</v>
      </c>
      <c r="CU28" s="158">
        <f t="shared" si="215"/>
        <v>0</v>
      </c>
      <c r="CV28" s="158">
        <f t="shared" si="215"/>
        <v>0</v>
      </c>
      <c r="CW28" s="158">
        <f t="shared" si="215"/>
        <v>0</v>
      </c>
      <c r="CX28" s="158">
        <f t="shared" si="215"/>
        <v>0</v>
      </c>
      <c r="CY28" s="158">
        <f t="shared" si="215"/>
        <v>0</v>
      </c>
      <c r="CZ28" s="158">
        <f t="shared" si="215"/>
        <v>0</v>
      </c>
      <c r="DA28" s="158">
        <f t="shared" si="215"/>
        <v>0</v>
      </c>
      <c r="DB28" s="158">
        <f t="shared" si="215"/>
        <v>0</v>
      </c>
      <c r="DC28" s="158">
        <f t="shared" si="215"/>
        <v>0</v>
      </c>
      <c r="DD28" s="158">
        <f t="shared" si="215"/>
        <v>0</v>
      </c>
      <c r="DE28" s="158">
        <f t="shared" si="215"/>
        <v>0</v>
      </c>
      <c r="DF28" s="158">
        <f t="shared" si="215"/>
        <v>0</v>
      </c>
      <c r="DG28" s="158">
        <f t="shared" si="215"/>
        <v>0</v>
      </c>
      <c r="DH28" s="158">
        <f t="shared" si="215"/>
        <v>0</v>
      </c>
      <c r="DI28" s="158">
        <f t="shared" si="215"/>
        <v>0</v>
      </c>
      <c r="DJ28" s="158">
        <f t="shared" si="215"/>
        <v>0</v>
      </c>
      <c r="DK28" s="158">
        <f t="shared" si="215"/>
        <v>0</v>
      </c>
      <c r="DL28" s="158">
        <f t="shared" si="215"/>
        <v>0</v>
      </c>
      <c r="DM28" s="158">
        <f t="shared" si="215"/>
        <v>0</v>
      </c>
      <c r="DN28" s="158">
        <f t="shared" si="215"/>
        <v>0</v>
      </c>
      <c r="DO28" s="158">
        <f t="shared" si="215"/>
        <v>0</v>
      </c>
      <c r="DP28" s="158">
        <f t="shared" si="215"/>
        <v>0</v>
      </c>
      <c r="DQ28" s="158">
        <f t="shared" si="215"/>
        <v>0</v>
      </c>
      <c r="DR28" s="158">
        <f t="shared" si="215"/>
        <v>0</v>
      </c>
      <c r="DS28" s="158">
        <f t="shared" si="215"/>
        <v>0</v>
      </c>
      <c r="DT28" s="159">
        <f t="shared" si="215"/>
        <v>0</v>
      </c>
    </row>
    <row r="29" spans="1:124" s="138" customFormat="1" ht="15.5" customHeight="1" x14ac:dyDescent="0.2">
      <c r="A29" s="3"/>
      <c r="B29" s="127" t="s">
        <v>18</v>
      </c>
      <c r="C29" s="90">
        <f>SUM(D29:DT29)</f>
        <v>-3545.8646979340701</v>
      </c>
      <c r="D29" s="132">
        <f>SUM(D26:D28)</f>
        <v>-517714.19999999995</v>
      </c>
      <c r="E29" s="107">
        <f>SUM(E26:E28)</f>
        <v>4845.2838535608025</v>
      </c>
      <c r="F29" s="107">
        <f t="shared" ref="F29:BQ29" si="216">SUM(F26:F28)</f>
        <v>4814.27557982492</v>
      </c>
      <c r="G29" s="107">
        <f t="shared" si="216"/>
        <v>4783.1409745435194</v>
      </c>
      <c r="H29" s="107">
        <f t="shared" si="216"/>
        <v>4751.8795230262513</v>
      </c>
      <c r="I29" s="107">
        <f t="shared" si="216"/>
        <v>4720.4907084858405</v>
      </c>
      <c r="J29" s="107">
        <f t="shared" si="216"/>
        <v>4688.9740120295737</v>
      </c>
      <c r="K29" s="107">
        <f t="shared" si="216"/>
        <v>4657.3289126506934</v>
      </c>
      <c r="L29" s="107">
        <f t="shared" si="216"/>
        <v>4625.554887219796</v>
      </c>
      <c r="M29" s="107">
        <f t="shared" si="216"/>
        <v>4593.6514104761864</v>
      </c>
      <c r="N29" s="107">
        <f t="shared" si="216"/>
        <v>4561.6179550191991</v>
      </c>
      <c r="O29" s="107">
        <f t="shared" si="216"/>
        <v>4529.4539912994569</v>
      </c>
      <c r="P29" s="107">
        <f t="shared" si="216"/>
        <v>4497.1589876101498</v>
      </c>
      <c r="Q29" s="107">
        <f t="shared" si="216"/>
        <v>4464.7324100782171</v>
      </c>
      <c r="R29" s="107">
        <f t="shared" si="216"/>
        <v>4432.1737226555433</v>
      </c>
      <c r="S29" s="107">
        <f t="shared" si="216"/>
        <v>4399.4823871100762</v>
      </c>
      <c r="T29" s="107">
        <f t="shared" si="216"/>
        <v>4366.6578630169461</v>
      </c>
      <c r="U29" s="107">
        <f t="shared" si="216"/>
        <v>4333.6996077495169</v>
      </c>
      <c r="V29" s="107">
        <f t="shared" si="216"/>
        <v>4300.6070764704309</v>
      </c>
      <c r="W29" s="107">
        <f t="shared" si="216"/>
        <v>4267.3797221226032</v>
      </c>
      <c r="X29" s="107">
        <f t="shared" si="216"/>
        <v>4234.0169954201647</v>
      </c>
      <c r="Y29" s="107">
        <f t="shared" si="216"/>
        <v>4200.5183448393764</v>
      </c>
      <c r="Z29" s="107">
        <f t="shared" si="216"/>
        <v>4166.8832166095381</v>
      </c>
      <c r="AA29" s="107">
        <f t="shared" si="216"/>
        <v>4133.1110547038097</v>
      </c>
      <c r="AB29" s="107">
        <f t="shared" si="216"/>
        <v>4099.2013008300382</v>
      </c>
      <c r="AC29" s="107">
        <f t="shared" si="216"/>
        <v>4065.1533944215098</v>
      </c>
      <c r="AD29" s="107">
        <f t="shared" si="216"/>
        <v>4030.9667726277003</v>
      </c>
      <c r="AE29" s="107">
        <f t="shared" si="216"/>
        <v>3996.6408703049583</v>
      </c>
      <c r="AF29" s="107">
        <f t="shared" si="216"/>
        <v>3962.1751200071685</v>
      </c>
      <c r="AG29" s="107">
        <f t="shared" si="216"/>
        <v>3927.5689519763691</v>
      </c>
      <c r="AH29" s="107">
        <f t="shared" si="216"/>
        <v>3892.8217941333314</v>
      </c>
      <c r="AI29" s="107">
        <f t="shared" si="216"/>
        <v>3857.9330720681137</v>
      </c>
      <c r="AJ29" s="107">
        <f t="shared" si="216"/>
        <v>3822.9022090305516</v>
      </c>
      <c r="AK29" s="107">
        <f t="shared" si="216"/>
        <v>3787.7286259207231</v>
      </c>
      <c r="AL29" s="107">
        <f t="shared" si="216"/>
        <v>3752.4117412793912</v>
      </c>
      <c r="AM29" s="107">
        <f t="shared" si="216"/>
        <v>3716.9509712783802</v>
      </c>
      <c r="AN29" s="107">
        <f t="shared" si="216"/>
        <v>3681.345729710918</v>
      </c>
      <c r="AO29" s="107">
        <f t="shared" si="216"/>
        <v>3645.5954279819616</v>
      </c>
      <c r="AP29" s="107">
        <f t="shared" si="216"/>
        <v>3609.6994750984632</v>
      </c>
      <c r="AQ29" s="107">
        <f t="shared" si="216"/>
        <v>3573.6572776595858</v>
      </c>
      <c r="AR29" s="107">
        <f t="shared" si="216"/>
        <v>3537.4682398469013</v>
      </c>
      <c r="AS29" s="107">
        <f t="shared" si="216"/>
        <v>3501.1317634145653</v>
      </c>
      <c r="AT29" s="107">
        <f t="shared" si="216"/>
        <v>3464.6472476793806</v>
      </c>
      <c r="AU29" s="107">
        <f t="shared" si="216"/>
        <v>3428.0140895108998</v>
      </c>
      <c r="AV29" s="107">
        <f t="shared" si="216"/>
        <v>3391.2316833214591</v>
      </c>
      <c r="AW29" s="107">
        <f t="shared" si="216"/>
        <v>3354.299421056141</v>
      </c>
      <c r="AX29" s="107">
        <f t="shared" si="216"/>
        <v>3317.2166921827375</v>
      </c>
      <c r="AY29" s="107">
        <f t="shared" si="216"/>
        <v>3279.9828836816741</v>
      </c>
      <c r="AZ29" s="107">
        <f t="shared" si="216"/>
        <v>3242.5973800358406</v>
      </c>
      <c r="BA29" s="107">
        <f t="shared" si="216"/>
        <v>3205.0595632204386</v>
      </c>
      <c r="BB29" s="107">
        <f t="shared" si="216"/>
        <v>3167.3688126927664</v>
      </c>
      <c r="BC29" s="107">
        <f t="shared" si="216"/>
        <v>3129.5245053819435</v>
      </c>
      <c r="BD29" s="107">
        <f t="shared" si="216"/>
        <v>3091.526015678628</v>
      </c>
      <c r="BE29" s="107">
        <f t="shared" si="216"/>
        <v>3053.3727154246699</v>
      </c>
      <c r="BF29" s="107">
        <f t="shared" si="216"/>
        <v>3015.0639739027283</v>
      </c>
      <c r="BG29" s="107">
        <f t="shared" si="216"/>
        <v>2976.5991578258199</v>
      </c>
      <c r="BH29" s="107">
        <f t="shared" si="216"/>
        <v>2937.9776313269067</v>
      </c>
      <c r="BI29" s="107">
        <f t="shared" si="216"/>
        <v>2899.1987559483205</v>
      </c>
      <c r="BJ29" s="107">
        <f t="shared" si="216"/>
        <v>2860.2618906312528</v>
      </c>
      <c r="BK29" s="107">
        <f t="shared" si="216"/>
        <v>2821.1663917051392</v>
      </c>
      <c r="BL29" s="107">
        <f t="shared" si="216"/>
        <v>2781.9116128770129</v>
      </c>
      <c r="BM29" s="107">
        <f t="shared" si="216"/>
        <v>2742.4969052208417</v>
      </c>
      <c r="BN29" s="107">
        <f t="shared" si="216"/>
        <v>2702.9216171667795</v>
      </c>
      <c r="BO29" s="107">
        <f t="shared" si="216"/>
        <v>2663.1850944904163</v>
      </c>
      <c r="BP29" s="107">
        <f t="shared" si="216"/>
        <v>2623.2866803019388</v>
      </c>
      <c r="BQ29" s="107">
        <f t="shared" si="216"/>
        <v>2583.2257150352816</v>
      </c>
      <c r="BR29" s="107">
        <f t="shared" ref="BR29:DT29" si="217">SUM(BR26:BR28)</f>
        <v>2543.0015364372375</v>
      </c>
      <c r="BS29" s="107">
        <f t="shared" si="217"/>
        <v>2502.6134795564885</v>
      </c>
      <c r="BT29" s="107">
        <f t="shared" si="217"/>
        <v>2462.0608767326285</v>
      </c>
      <c r="BU29" s="107">
        <f t="shared" si="217"/>
        <v>2421.3430575851162</v>
      </c>
      <c r="BV29" s="107">
        <f t="shared" si="217"/>
        <v>2380.459349002198</v>
      </c>
      <c r="BW29" s="107">
        <f t="shared" si="217"/>
        <v>2339.4090751297699</v>
      </c>
      <c r="BX29" s="107">
        <f t="shared" si="217"/>
        <v>2298.19155736024</v>
      </c>
      <c r="BY29" s="107">
        <f t="shared" si="217"/>
        <v>2256.8061143212599</v>
      </c>
      <c r="BZ29" s="107">
        <f t="shared" si="217"/>
        <v>2215.2520618644958</v>
      </c>
      <c r="CA29" s="107">
        <f t="shared" si="217"/>
        <v>2173.5287130543129</v>
      </c>
      <c r="CB29" s="107">
        <f t="shared" si="217"/>
        <v>2131.6353781564121</v>
      </c>
      <c r="CC29" s="107">
        <f t="shared" si="217"/>
        <v>2089.5713646264248</v>
      </c>
      <c r="CD29" s="107">
        <f t="shared" si="217"/>
        <v>2047.3359770984771</v>
      </c>
      <c r="CE29" s="107">
        <f t="shared" si="217"/>
        <v>2004.9285173736898</v>
      </c>
      <c r="CF29" s="107">
        <f t="shared" si="217"/>
        <v>1962.3482844086375</v>
      </c>
      <c r="CG29" s="107">
        <f t="shared" si="217"/>
        <v>1919.5945743037464</v>
      </c>
      <c r="CH29" s="107">
        <f t="shared" si="217"/>
        <v>1876.6666802916789</v>
      </c>
      <c r="CI29" s="107">
        <f t="shared" si="217"/>
        <v>1833.5638927256387</v>
      </c>
      <c r="CJ29" s="107">
        <f t="shared" si="217"/>
        <v>1790.2854990676278</v>
      </c>
      <c r="CK29" s="107">
        <f t="shared" si="217"/>
        <v>1746.8307838766996</v>
      </c>
      <c r="CL29" s="107">
        <f t="shared" si="217"/>
        <v>1703.1990287970966</v>
      </c>
      <c r="CM29" s="107">
        <f t="shared" si="217"/>
        <v>1659.3895125464096</v>
      </c>
      <c r="CN29" s="107">
        <f t="shared" si="217"/>
        <v>1615.40151090361</v>
      </c>
      <c r="CO29" s="107">
        <f t="shared" si="217"/>
        <v>1571.2342966971191</v>
      </c>
      <c r="CP29" s="107">
        <f t="shared" si="217"/>
        <v>1526.8871397927796</v>
      </c>
      <c r="CQ29" s="107">
        <f t="shared" si="217"/>
        <v>1482.3593070817551</v>
      </c>
      <c r="CR29" s="107">
        <f t="shared" si="217"/>
        <v>1437.6500624684486</v>
      </c>
      <c r="CS29" s="107">
        <f t="shared" si="217"/>
        <v>1392.7586668583117</v>
      </c>
      <c r="CT29" s="107">
        <f t="shared" si="217"/>
        <v>1347.6843781456391</v>
      </c>
      <c r="CU29" s="107">
        <f t="shared" si="217"/>
        <v>1302.4264512012942</v>
      </c>
      <c r="CV29" s="107">
        <f t="shared" si="217"/>
        <v>1256.9841378603851</v>
      </c>
      <c r="CW29" s="107">
        <f t="shared" si="217"/>
        <v>1211.3566869099122</v>
      </c>
      <c r="CX29" s="107">
        <f t="shared" si="217"/>
        <v>1165.54334407633</v>
      </c>
      <c r="CY29" s="107">
        <f t="shared" si="217"/>
        <v>1119.5433520131046</v>
      </c>
      <c r="CZ29" s="107">
        <f t="shared" si="217"/>
        <v>1073.3559502881635</v>
      </c>
      <c r="DA29" s="107">
        <f t="shared" si="217"/>
        <v>1026.9803753713495</v>
      </c>
      <c r="DB29" s="107">
        <f t="shared" si="217"/>
        <v>980.41586062178976</v>
      </c>
      <c r="DC29" s="107">
        <f t="shared" si="217"/>
        <v>933.66163627521564</v>
      </c>
      <c r="DD29" s="107">
        <f t="shared" si="217"/>
        <v>886.71692943124617</v>
      </c>
      <c r="DE29" s="107">
        <f t="shared" si="217"/>
        <v>839.58096404060052</v>
      </c>
      <c r="DF29" s="107">
        <f t="shared" si="217"/>
        <v>792.25296089229414</v>
      </c>
      <c r="DG29" s="107">
        <f t="shared" si="217"/>
        <v>744.73213760073304</v>
      </c>
      <c r="DH29" s="107">
        <f t="shared" si="217"/>
        <v>697.01770859278258</v>
      </c>
      <c r="DI29" s="107">
        <f t="shared" si="217"/>
        <v>649.10888509477991</v>
      </c>
      <c r="DJ29" s="107">
        <f t="shared" si="217"/>
        <v>198195.10487511958</v>
      </c>
      <c r="DK29" s="107">
        <f t="shared" si="217"/>
        <v>0</v>
      </c>
      <c r="DL29" s="107">
        <f t="shared" si="217"/>
        <v>0</v>
      </c>
      <c r="DM29" s="107">
        <f t="shared" si="217"/>
        <v>0</v>
      </c>
      <c r="DN29" s="107">
        <f t="shared" si="217"/>
        <v>0</v>
      </c>
      <c r="DO29" s="107">
        <f t="shared" si="217"/>
        <v>0</v>
      </c>
      <c r="DP29" s="107">
        <f t="shared" si="217"/>
        <v>0</v>
      </c>
      <c r="DQ29" s="107">
        <f t="shared" si="217"/>
        <v>0</v>
      </c>
      <c r="DR29" s="107">
        <f t="shared" si="217"/>
        <v>0</v>
      </c>
      <c r="DS29" s="107">
        <f t="shared" si="217"/>
        <v>0</v>
      </c>
      <c r="DT29" s="108">
        <f t="shared" si="217"/>
        <v>0</v>
      </c>
    </row>
    <row r="30" spans="1:124" s="138" customFormat="1" ht="15.5" customHeight="1" x14ac:dyDescent="0.2">
      <c r="A30" s="3"/>
      <c r="B30" s="128" t="s">
        <v>50</v>
      </c>
      <c r="C30" s="91">
        <f>SUM(D30:DT30)</f>
        <v>-189000.79700023378</v>
      </c>
      <c r="D30" s="120">
        <f>D29/((1+'Inputs and Model Assumptions'!$D$43)^(D6))</f>
        <v>-517714.19999999995</v>
      </c>
      <c r="E30" s="109">
        <f>E29/((1+'Inputs and Model Assumptions'!$D$43)^(E6))</f>
        <v>4810.612215971737</v>
      </c>
      <c r="F30" s="109">
        <f>F29/((1+'Inputs and Model Assumptions'!$D$43)^(F6))</f>
        <v>4745.6225933092837</v>
      </c>
      <c r="G30" s="109">
        <f>G29/((1+'Inputs and Model Assumptions'!$D$43)^(G6))</f>
        <v>4681.1931044524445</v>
      </c>
      <c r="H30" s="109">
        <f>H29/((1+'Inputs and Model Assumptions'!$D$43)^(H6))</f>
        <v>4617.3194454376189</v>
      </c>
      <c r="I30" s="109">
        <f>I29/((1+'Inputs and Model Assumptions'!$D$43)^(I6))</f>
        <v>4553.997344019408</v>
      </c>
      <c r="J30" s="109">
        <f>J29/((1+'Inputs and Model Assumptions'!$D$43)^(J6))</f>
        <v>4491.2225594408055</v>
      </c>
      <c r="K30" s="109">
        <f>K29/((1+'Inputs and Model Assumptions'!$D$43)^(K6))</f>
        <v>4428.9908822050056</v>
      </c>
      <c r="L30" s="109">
        <f>L29/((1+'Inputs and Model Assumptions'!$D$43)^(L6))</f>
        <v>4367.2981338488707</v>
      </c>
      <c r="M30" s="109">
        <f>M29/((1+'Inputs and Model Assumptions'!$D$43)^(M6))</f>
        <v>4306.1401667180289</v>
      </c>
      <c r="N30" s="109">
        <f>N29/((1+'Inputs and Model Assumptions'!$D$43)^(N6))</f>
        <v>4245.5128637435982</v>
      </c>
      <c r="O30" s="109">
        <f>O29/((1+'Inputs and Model Assumptions'!$D$43)^(O6))</f>
        <v>4185.4121382204776</v>
      </c>
      <c r="P30" s="109">
        <f>P29/((1+'Inputs and Model Assumptions'!$D$43)^(P6))</f>
        <v>4125.8339335872952</v>
      </c>
      <c r="Q30" s="109">
        <f>Q29/((1+'Inputs and Model Assumptions'!$D$43)^(Q6))</f>
        <v>4066.7742232078849</v>
      </c>
      <c r="R30" s="109">
        <f>R29/((1+'Inputs and Model Assumptions'!$D$43)^(R6))</f>
        <v>4008.2290101543695</v>
      </c>
      <c r="S30" s="109">
        <f>S29/((1+'Inputs and Model Assumptions'!$D$43)^(S6))</f>
        <v>3950.1943269917788</v>
      </c>
      <c r="T30" s="109">
        <f>T29/((1+'Inputs and Model Assumptions'!$D$43)^(T6))</f>
        <v>3892.6662355642475</v>
      </c>
      <c r="U30" s="109">
        <f>U29/((1+'Inputs and Model Assumptions'!$D$43)^(U6))</f>
        <v>3835.6408267827146</v>
      </c>
      <c r="V30" s="109">
        <f>V29/((1+'Inputs and Model Assumptions'!$D$43)^(V6))</f>
        <v>3779.1142204141943</v>
      </c>
      <c r="W30" s="109">
        <f>W29/((1+'Inputs and Model Assumptions'!$D$43)^(W6))</f>
        <v>3723.0825648725358</v>
      </c>
      <c r="X30" s="109">
        <f>X29/((1+'Inputs and Model Assumptions'!$D$43)^(X6))</f>
        <v>3667.5420370106817</v>
      </c>
      <c r="Y30" s="109">
        <f>Y29/((1+'Inputs and Model Assumptions'!$D$43)^(Y6))</f>
        <v>3612.4888419144304</v>
      </c>
      <c r="Z30" s="109">
        <f>Z29/((1+'Inputs and Model Assumptions'!$D$43)^(Z6))</f>
        <v>3557.9192126977077</v>
      </c>
      <c r="AA30" s="109">
        <f>AA29/((1+'Inputs and Model Assumptions'!$D$43)^(AA6))</f>
        <v>3503.8294102992695</v>
      </c>
      <c r="AB30" s="109">
        <f>AB29/((1+'Inputs and Model Assumptions'!$D$43)^(AB6))</f>
        <v>3450.215723280905</v>
      </c>
      <c r="AC30" s="109">
        <f>AC29/((1+'Inputs and Model Assumptions'!$D$43)^(AC6))</f>
        <v>3397.0744676270529</v>
      </c>
      <c r="AD30" s="109">
        <f>AD29/((1+'Inputs and Model Assumptions'!$D$43)^(AD6))</f>
        <v>3344.4019865459077</v>
      </c>
      <c r="AE30" s="109">
        <f>AE29/((1+'Inputs and Model Assumptions'!$D$43)^(AE6))</f>
        <v>3292.1946502719147</v>
      </c>
      <c r="AF30" s="109">
        <f>AF29/((1+'Inputs and Model Assumptions'!$D$43)^(AF6))</f>
        <v>3240.4488558697099</v>
      </c>
      <c r="AG30" s="109">
        <f>AG29/((1+'Inputs and Model Assumptions'!$D$43)^(AG6))</f>
        <v>3189.1610270394663</v>
      </c>
      <c r="AH30" s="109">
        <f>AH29/((1+'Inputs and Model Assumptions'!$D$43)^(AH6))</f>
        <v>3138.3276139236355</v>
      </c>
      <c r="AI30" s="109">
        <f>AI29/((1+'Inputs and Model Assumptions'!$D$43)^(AI6))</f>
        <v>3087.9450929150989</v>
      </c>
      <c r="AJ30" s="109">
        <f>AJ29/((1+'Inputs and Model Assumptions'!$D$43)^(AJ6))</f>
        <v>3038.0099664666723</v>
      </c>
      <c r="AK30" s="109">
        <f>AK29/((1+'Inputs and Model Assumptions'!$D$43)^(AK6))</f>
        <v>2988.5187629019952</v>
      </c>
      <c r="AL30" s="109">
        <f>AL29/((1+'Inputs and Model Assumptions'!$D$43)^(AL6))</f>
        <v>2939.4680362277986</v>
      </c>
      <c r="AM30" s="109">
        <f>AM29/((1+'Inputs and Model Assumptions'!$D$43)^(AM6))</f>
        <v>2890.854365947494</v>
      </c>
      <c r="AN30" s="109">
        <f>AN29/((1+'Inputs and Model Assumptions'!$D$43)^(AN6))</f>
        <v>2842.674356876119</v>
      </c>
      <c r="AO30" s="109">
        <f>AO29/((1+'Inputs and Model Assumptions'!$D$43)^(AO6))</f>
        <v>2794.9246389566238</v>
      </c>
      <c r="AP30" s="109">
        <f>AP29/((1+'Inputs and Model Assumptions'!$D$43)^(AP6))</f>
        <v>2747.6018670774683</v>
      </c>
      <c r="AQ30" s="109">
        <f>AQ29/((1+'Inputs and Model Assumptions'!$D$43)^(AQ6))</f>
        <v>2700.7027208915288</v>
      </c>
      <c r="AR30" s="109">
        <f>AR29/((1+'Inputs and Model Assumptions'!$D$43)^(AR6))</f>
        <v>2654.2239046363152</v>
      </c>
      <c r="AS30" s="109">
        <f>AS29/((1+'Inputs and Model Assumptions'!$D$43)^(AS6))</f>
        <v>2608.1621469555066</v>
      </c>
      <c r="AT30" s="109">
        <f>AT29/((1+'Inputs and Model Assumptions'!$D$43)^(AT6))</f>
        <v>2562.5142007217087</v>
      </c>
      <c r="AU30" s="109">
        <f>AU29/((1+'Inputs and Model Assumptions'!$D$43)^(AU6))</f>
        <v>2517.2768428605555</v>
      </c>
      <c r="AV30" s="109">
        <f>AV29/((1+'Inputs and Model Assumptions'!$D$43)^(AV6))</f>
        <v>2472.4468741760493</v>
      </c>
      <c r="AW30" s="109">
        <f>AW29/((1+'Inputs and Model Assumptions'!$D$43)^(AW6))</f>
        <v>2428.02111917714</v>
      </c>
      <c r="AX30" s="109">
        <f>AX29/((1+'Inputs and Model Assumptions'!$D$43)^(AX6))</f>
        <v>2383.9964259055819</v>
      </c>
      <c r="AY30" s="109">
        <f>AY29/((1+'Inputs and Model Assumptions'!$D$43)^(AY6))</f>
        <v>2340.3696657650339</v>
      </c>
      <c r="AZ30" s="109">
        <f>AZ29/((1+'Inputs and Model Assumptions'!$D$43)^(AZ6))</f>
        <v>2297.1377333513487</v>
      </c>
      <c r="BA30" s="109">
        <f>BA29/((1+'Inputs and Model Assumptions'!$D$43)^(BA6))</f>
        <v>2254.2975462841273</v>
      </c>
      <c r="BB30" s="109">
        <f>BB29/((1+'Inputs and Model Assumptions'!$D$43)^(BB6))</f>
        <v>2211.8460450394764</v>
      </c>
      <c r="BC30" s="109">
        <f>BC29/((1+'Inputs and Model Assumptions'!$D$43)^(BC6))</f>
        <v>2169.7801927839487</v>
      </c>
      <c r="BD30" s="109">
        <f>BD29/((1+'Inputs and Model Assumptions'!$D$43)^(BD6))</f>
        <v>2128.0969752097103</v>
      </c>
      <c r="BE30" s="109">
        <f>BE29/((1+'Inputs and Model Assumptions'!$D$43)^(BE6))</f>
        <v>2086.793400370876</v>
      </c>
      <c r="BF30" s="109">
        <f>BF29/((1+'Inputs and Model Assumptions'!$D$43)^(BF6))</f>
        <v>2045.8664985210307</v>
      </c>
      <c r="BG30" s="109">
        <f>BG29/((1+'Inputs and Model Assumptions'!$D$43)^(BG6))</f>
        <v>2005.3133219518995</v>
      </c>
      <c r="BH30" s="109">
        <f>BH29/((1+'Inputs and Model Assumptions'!$D$43)^(BH6))</f>
        <v>1965.1309448332395</v>
      </c>
      <c r="BI30" s="109">
        <f>BI29/((1+'Inputs and Model Assumptions'!$D$43)^(BI6))</f>
        <v>1925.3164630537967</v>
      </c>
      <c r="BJ30" s="109">
        <f>BJ29/((1+'Inputs and Model Assumptions'!$D$43)^(BJ6))</f>
        <v>1885.8669940634929</v>
      </c>
      <c r="BK30" s="109">
        <f>BK29/((1+'Inputs and Model Assumptions'!$D$43)^(BK6))</f>
        <v>1846.7796767166949</v>
      </c>
      <c r="BL30" s="109">
        <f>BL29/((1+'Inputs and Model Assumptions'!$D$43)^(BL6))</f>
        <v>1808.0516711166279</v>
      </c>
      <c r="BM30" s="109">
        <f>BM29/((1+'Inputs and Model Assumptions'!$D$43)^(BM6))</f>
        <v>1769.6801584609289</v>
      </c>
      <c r="BN30" s="109">
        <f>BN29/((1+'Inputs and Model Assumptions'!$D$43)^(BN6))</f>
        <v>1731.6623408882783</v>
      </c>
      <c r="BO30" s="109">
        <f>BO29/((1+'Inputs and Model Assumptions'!$D$43)^(BO6))</f>
        <v>1693.9954413261726</v>
      </c>
      <c r="BP30" s="109">
        <f>BP29/((1+'Inputs and Model Assumptions'!$D$43)^(BP6))</f>
        <v>1656.6767033397559</v>
      </c>
      <c r="BQ30" s="109">
        <f>BQ29/((1+'Inputs and Model Assumptions'!$D$43)^(BQ6))</f>
        <v>1619.703390981771</v>
      </c>
      <c r="BR30" s="109">
        <f>BR29/((1+'Inputs and Model Assumptions'!$D$43)^(BR6))</f>
        <v>1583.0727886435861</v>
      </c>
      <c r="BS30" s="109">
        <f>BS29/((1+'Inputs and Model Assumptions'!$D$43)^(BS6))</f>
        <v>1546.7822009072793</v>
      </c>
      <c r="BT30" s="109">
        <f>BT29/((1+'Inputs and Model Assumptions'!$D$43)^(BT6))</f>
        <v>1510.8289523988065</v>
      </c>
      <c r="BU30" s="109">
        <f>BU29/((1+'Inputs and Model Assumptions'!$D$43)^(BU6))</f>
        <v>1475.2103876422159</v>
      </c>
      <c r="BV30" s="109">
        <f>BV29/((1+'Inputs and Model Assumptions'!$D$43)^(BV6))</f>
        <v>1439.9238709149195</v>
      </c>
      <c r="BW30" s="109">
        <f>BW29/((1+'Inputs and Model Assumptions'!$D$43)^(BW6))</f>
        <v>1404.9667861039998</v>
      </c>
      <c r="BX30" s="109">
        <f>BX29/((1+'Inputs and Model Assumptions'!$D$43)^(BX6))</f>
        <v>1370.3365365635771</v>
      </c>
      <c r="BY30" s="109">
        <f>BY29/((1+'Inputs and Model Assumptions'!$D$43)^(BY6))</f>
        <v>1336.0305449731563</v>
      </c>
      <c r="BZ30" s="109">
        <f>BZ29/((1+'Inputs and Model Assumptions'!$D$43)^(BZ6))</f>
        <v>1302.0462531970447</v>
      </c>
      <c r="CA30" s="109">
        <f>CA29/((1+'Inputs and Model Assumptions'!$D$43)^(CA6))</f>
        <v>1268.3811221447572</v>
      </c>
      <c r="CB30" s="109">
        <f>CB29/((1+'Inputs and Model Assumptions'!$D$43)^(CB6))</f>
        <v>1235.0326316324272</v>
      </c>
      <c r="CC30" s="109">
        <f>CC29/((1+'Inputs and Model Assumptions'!$D$43)^(CC6))</f>
        <v>1201.9982802452214</v>
      </c>
      <c r="CD30" s="109">
        <f>CD29/((1+'Inputs and Model Assumptions'!$D$43)^(CD6))</f>
        <v>1169.2755852007524</v>
      </c>
      <c r="CE30" s="109">
        <f>CE29/((1+'Inputs and Model Assumptions'!$D$43)^(CE6))</f>
        <v>1136.8620822134667</v>
      </c>
      <c r="CF30" s="109">
        <f>CF29/((1+'Inputs and Model Assumptions'!$D$43)^(CF6))</f>
        <v>1104.755325360014</v>
      </c>
      <c r="CG30" s="109">
        <f>CG29/((1+'Inputs and Model Assumptions'!$D$43)^(CG6))</f>
        <v>1072.9528869455778</v>
      </c>
      <c r="CH30" s="109">
        <f>CH29/((1+'Inputs and Model Assumptions'!$D$43)^(CH6))</f>
        <v>1041.4523573711913</v>
      </c>
      <c r="CI30" s="109">
        <f>CI29/((1+'Inputs and Model Assumptions'!$D$43)^(CI6))</f>
        <v>1010.2513450019882</v>
      </c>
      <c r="CJ30" s="109">
        <f>CJ29/((1+'Inputs and Model Assumptions'!$D$43)^(CJ6))</f>
        <v>979.34747603640517</v>
      </c>
      <c r="CK30" s="109">
        <f>CK29/((1+'Inputs and Model Assumptions'!$D$43)^(CK6))</f>
        <v>948.73839437635127</v>
      </c>
      <c r="CL30" s="109">
        <f>CL29/((1+'Inputs and Model Assumptions'!$D$43)^(CL6))</f>
        <v>918.42176149827742</v>
      </c>
      <c r="CM30" s="109">
        <f>CM29/((1+'Inputs and Model Assumptions'!$D$43)^(CM6))</f>
        <v>888.39525632520963</v>
      </c>
      <c r="CN30" s="109">
        <f>CN29/((1+'Inputs and Model Assumptions'!$D$43)^(CN6))</f>
        <v>858.65657509966752</v>
      </c>
      <c r="CO30" s="109">
        <f>CO29/((1+'Inputs and Model Assumptions'!$D$43)^(CO6))</f>
        <v>829.20343125754039</v>
      </c>
      <c r="CP30" s="109">
        <f>CP29/((1+'Inputs and Model Assumptions'!$D$43)^(CP6))</f>
        <v>800.03355530284989</v>
      </c>
      <c r="CQ30" s="109">
        <f>CQ29/((1+'Inputs and Model Assumptions'!$D$43)^(CQ6))</f>
        <v>771.14469468340246</v>
      </c>
      <c r="CR30" s="109">
        <f>CR29/((1+'Inputs and Model Assumptions'!$D$43)^(CR6))</f>
        <v>742.53461366737224</v>
      </c>
      <c r="CS30" s="109">
        <f>CS29/((1+'Inputs and Model Assumptions'!$D$43)^(CS6))</f>
        <v>714.20109322074666</v>
      </c>
      <c r="CT30" s="109">
        <f>CT29/((1+'Inputs and Model Assumptions'!$D$43)^(CT6))</f>
        <v>686.14193088566992</v>
      </c>
      <c r="CU30" s="109">
        <f>CU29/((1+'Inputs and Model Assumptions'!$D$43)^(CU6))</f>
        <v>658.3549406596569</v>
      </c>
      <c r="CV30" s="109">
        <f>CV29/((1+'Inputs and Model Assumptions'!$D$43)^(CV6))</f>
        <v>630.83795287567625</v>
      </c>
      <c r="CW30" s="109">
        <f>CW29/((1+'Inputs and Model Assumptions'!$D$43)^(CW6))</f>
        <v>603.58881408311015</v>
      </c>
      <c r="CX30" s="109">
        <f>CX29/((1+'Inputs and Model Assumptions'!$D$43)^(CX6))</f>
        <v>576.60538692955549</v>
      </c>
      <c r="CY30" s="109">
        <f>CY29/((1+'Inputs and Model Assumptions'!$D$43)^(CY6))</f>
        <v>549.88555004349973</v>
      </c>
      <c r="CZ30" s="109">
        <f>CZ29/((1+'Inputs and Model Assumptions'!$D$43)^(CZ6))</f>
        <v>523.42719791781462</v>
      </c>
      <c r="DA30" s="109">
        <f>DA29/((1+'Inputs and Model Assumptions'!$D$43)^(DA6))</f>
        <v>497.22824079411805</v>
      </c>
      <c r="DB30" s="109">
        <f>DB29/((1+'Inputs and Model Assumptions'!$D$43)^(DB6))</f>
        <v>471.28660454795346</v>
      </c>
      <c r="DC30" s="109">
        <f>DC29/((1+'Inputs and Model Assumptions'!$D$43)^(DC6))</f>
        <v>445.60023057479799</v>
      </c>
      <c r="DD30" s="109">
        <f>DD29/((1+'Inputs and Model Assumptions'!$D$43)^(DD6))</f>
        <v>420.16707567690088</v>
      </c>
      <c r="DE30" s="109">
        <f>DE29/((1+'Inputs and Model Assumptions'!$D$43)^(DE6))</f>
        <v>394.98511195092868</v>
      </c>
      <c r="DF30" s="109">
        <f>DF29/((1+'Inputs and Model Assumptions'!$D$43)^(DF6))</f>
        <v>370.05232667643833</v>
      </c>
      <c r="DG30" s="109">
        <f>DG29/((1+'Inputs and Model Assumptions'!$D$43)^(DG6))</f>
        <v>345.36672220513083</v>
      </c>
      <c r="DH30" s="109">
        <f>DH29/((1+'Inputs and Model Assumptions'!$D$43)^(DH6))</f>
        <v>320.92631585091669</v>
      </c>
      <c r="DI30" s="109">
        <f>DI29/((1+'Inputs and Model Assumptions'!$D$43)^(DI6))</f>
        <v>296.72913978077372</v>
      </c>
      <c r="DJ30" s="109">
        <f>DJ29/((1+'Inputs and Model Assumptions'!$D$43)^(DJ6))</f>
        <v>89953.21556721082</v>
      </c>
      <c r="DK30" s="109">
        <f>DK29/((1+'Inputs and Model Assumptions'!$D$43)^(DK6))</f>
        <v>0</v>
      </c>
      <c r="DL30" s="109">
        <f>DL29/((1+'Inputs and Model Assumptions'!$D$43)^(DL6))</f>
        <v>0</v>
      </c>
      <c r="DM30" s="109">
        <f>DM29/((1+'Inputs and Model Assumptions'!$D$43)^(DM6))</f>
        <v>0</v>
      </c>
      <c r="DN30" s="109">
        <f>DN29/((1+'Inputs and Model Assumptions'!$D$43)^(DN6))</f>
        <v>0</v>
      </c>
      <c r="DO30" s="109">
        <f>DO29/((1+'Inputs and Model Assumptions'!$D$43)^(DO6))</f>
        <v>0</v>
      </c>
      <c r="DP30" s="109">
        <f>DP29/((1+'Inputs and Model Assumptions'!$D$43)^(DP6))</f>
        <v>0</v>
      </c>
      <c r="DQ30" s="109">
        <f>DQ29/((1+'Inputs and Model Assumptions'!$D$43)^(DQ6))</f>
        <v>0</v>
      </c>
      <c r="DR30" s="109">
        <f>DR29/((1+'Inputs and Model Assumptions'!$D$43)^(DR6))</f>
        <v>0</v>
      </c>
      <c r="DS30" s="109">
        <f>DS29/((1+'Inputs and Model Assumptions'!$D$43)^(DS6))</f>
        <v>0</v>
      </c>
      <c r="DT30" s="110">
        <f>DT29/((1+'Inputs and Model Assumptions'!$D$43)^(DT6))</f>
        <v>0</v>
      </c>
    </row>
    <row r="31" spans="1:124" s="138" customFormat="1" ht="15.5" customHeight="1" thickBot="1" x14ac:dyDescent="0.25">
      <c r="A31" s="3"/>
      <c r="B31" s="129" t="s">
        <v>53</v>
      </c>
      <c r="C31" s="92"/>
      <c r="D31" s="121">
        <f>D30+C31</f>
        <v>-517714.19999999995</v>
      </c>
      <c r="E31" s="111">
        <f>E30+D31</f>
        <v>-512903.5877840282</v>
      </c>
      <c r="F31" s="111">
        <f>F30+E31</f>
        <v>-508157.96519071894</v>
      </c>
      <c r="G31" s="111">
        <f>G30+F31</f>
        <v>-503476.77208626649</v>
      </c>
      <c r="H31" s="111">
        <f>H30+G31</f>
        <v>-498859.45264082885</v>
      </c>
      <c r="I31" s="111">
        <f t="shared" ref="I31:BT31" si="218">I30+H31</f>
        <v>-494305.45529680944</v>
      </c>
      <c r="J31" s="111">
        <f t="shared" si="218"/>
        <v>-489814.23273736861</v>
      </c>
      <c r="K31" s="111">
        <f t="shared" si="218"/>
        <v>-485385.24185516359</v>
      </c>
      <c r="L31" s="111">
        <f t="shared" si="218"/>
        <v>-481017.94372131472</v>
      </c>
      <c r="M31" s="111">
        <f t="shared" si="218"/>
        <v>-476711.80355459667</v>
      </c>
      <c r="N31" s="111">
        <f t="shared" si="218"/>
        <v>-472466.29069085309</v>
      </c>
      <c r="O31" s="111">
        <f t="shared" si="218"/>
        <v>-468280.87855263258</v>
      </c>
      <c r="P31" s="111">
        <f t="shared" si="218"/>
        <v>-464155.04461904528</v>
      </c>
      <c r="Q31" s="111">
        <f t="shared" si="218"/>
        <v>-460088.27039583737</v>
      </c>
      <c r="R31" s="111">
        <f t="shared" si="218"/>
        <v>-456080.041385683</v>
      </c>
      <c r="S31" s="111">
        <f t="shared" si="218"/>
        <v>-452129.8470586912</v>
      </c>
      <c r="T31" s="111">
        <f t="shared" si="218"/>
        <v>-448237.18082312692</v>
      </c>
      <c r="U31" s="111">
        <f t="shared" si="218"/>
        <v>-444401.53999634419</v>
      </c>
      <c r="V31" s="111">
        <f t="shared" si="218"/>
        <v>-440622.42577592999</v>
      </c>
      <c r="W31" s="111">
        <f t="shared" si="218"/>
        <v>-436899.34321105748</v>
      </c>
      <c r="X31" s="111">
        <f t="shared" si="218"/>
        <v>-433231.80117404682</v>
      </c>
      <c r="Y31" s="111">
        <f t="shared" si="218"/>
        <v>-429619.31233213237</v>
      </c>
      <c r="Z31" s="111">
        <f t="shared" si="218"/>
        <v>-426061.39311943465</v>
      </c>
      <c r="AA31" s="111">
        <f t="shared" si="218"/>
        <v>-422557.5637091354</v>
      </c>
      <c r="AB31" s="111">
        <f t="shared" si="218"/>
        <v>-419107.34798585449</v>
      </c>
      <c r="AC31" s="111">
        <f t="shared" si="218"/>
        <v>-415710.27351822745</v>
      </c>
      <c r="AD31" s="111">
        <f t="shared" si="218"/>
        <v>-412365.87153168157</v>
      </c>
      <c r="AE31" s="111">
        <f t="shared" si="218"/>
        <v>-409073.67688140966</v>
      </c>
      <c r="AF31" s="111">
        <f t="shared" si="218"/>
        <v>-405833.22802553995</v>
      </c>
      <c r="AG31" s="111">
        <f t="shared" si="218"/>
        <v>-402644.06699850049</v>
      </c>
      <c r="AH31" s="111">
        <f t="shared" si="218"/>
        <v>-399505.73938457685</v>
      </c>
      <c r="AI31" s="111">
        <f t="shared" si="218"/>
        <v>-396417.79429166176</v>
      </c>
      <c r="AJ31" s="111">
        <f t="shared" si="218"/>
        <v>-393379.78432519507</v>
      </c>
      <c r="AK31" s="111">
        <f t="shared" si="218"/>
        <v>-390391.26556229306</v>
      </c>
      <c r="AL31" s="111">
        <f t="shared" si="218"/>
        <v>-387451.79752606526</v>
      </c>
      <c r="AM31" s="111">
        <f t="shared" si="218"/>
        <v>-384560.94316011778</v>
      </c>
      <c r="AN31" s="111">
        <f t="shared" si="218"/>
        <v>-381718.26880324166</v>
      </c>
      <c r="AO31" s="111">
        <f t="shared" si="218"/>
        <v>-378923.34416428505</v>
      </c>
      <c r="AP31" s="111">
        <f t="shared" si="218"/>
        <v>-376175.74229720759</v>
      </c>
      <c r="AQ31" s="111">
        <f t="shared" si="218"/>
        <v>-373475.03957631608</v>
      </c>
      <c r="AR31" s="111">
        <f t="shared" si="218"/>
        <v>-370820.81567167974</v>
      </c>
      <c r="AS31" s="111">
        <f t="shared" si="218"/>
        <v>-368212.65352472424</v>
      </c>
      <c r="AT31" s="111">
        <f t="shared" si="218"/>
        <v>-365650.13932400255</v>
      </c>
      <c r="AU31" s="111">
        <f t="shared" si="218"/>
        <v>-363132.86248114199</v>
      </c>
      <c r="AV31" s="111">
        <f t="shared" si="218"/>
        <v>-360660.41560696595</v>
      </c>
      <c r="AW31" s="111">
        <f t="shared" si="218"/>
        <v>-358232.39448778878</v>
      </c>
      <c r="AX31" s="111">
        <f t="shared" si="218"/>
        <v>-355848.39806188323</v>
      </c>
      <c r="AY31" s="111">
        <f t="shared" si="218"/>
        <v>-353508.0283961182</v>
      </c>
      <c r="AZ31" s="111">
        <f t="shared" si="218"/>
        <v>-351210.89066276688</v>
      </c>
      <c r="BA31" s="111">
        <f t="shared" si="218"/>
        <v>-348956.59311648278</v>
      </c>
      <c r="BB31" s="111">
        <f t="shared" si="218"/>
        <v>-346744.7470714433</v>
      </c>
      <c r="BC31" s="111">
        <f t="shared" si="218"/>
        <v>-344574.96687865932</v>
      </c>
      <c r="BD31" s="111">
        <f t="shared" si="218"/>
        <v>-342446.86990344961</v>
      </c>
      <c r="BE31" s="111">
        <f t="shared" si="218"/>
        <v>-340360.07650307874</v>
      </c>
      <c r="BF31" s="111">
        <f t="shared" si="218"/>
        <v>-338314.21000455774</v>
      </c>
      <c r="BG31" s="111">
        <f t="shared" si="218"/>
        <v>-336308.89668260585</v>
      </c>
      <c r="BH31" s="111">
        <f t="shared" si="218"/>
        <v>-334343.76573777263</v>
      </c>
      <c r="BI31" s="111">
        <f t="shared" si="218"/>
        <v>-332418.44927471882</v>
      </c>
      <c r="BJ31" s="111">
        <f t="shared" si="218"/>
        <v>-330532.58228065533</v>
      </c>
      <c r="BK31" s="111">
        <f t="shared" si="218"/>
        <v>-328685.80260393862</v>
      </c>
      <c r="BL31" s="111">
        <f t="shared" si="218"/>
        <v>-326877.750932822</v>
      </c>
      <c r="BM31" s="111">
        <f t="shared" si="218"/>
        <v>-325108.07077436108</v>
      </c>
      <c r="BN31" s="111">
        <f t="shared" si="218"/>
        <v>-323376.4084334728</v>
      </c>
      <c r="BO31" s="111">
        <f t="shared" si="218"/>
        <v>-321682.41299214662</v>
      </c>
      <c r="BP31" s="111">
        <f t="shared" si="218"/>
        <v>-320025.73628880689</v>
      </c>
      <c r="BQ31" s="111">
        <f t="shared" si="218"/>
        <v>-318406.03289782512</v>
      </c>
      <c r="BR31" s="111">
        <f t="shared" si="218"/>
        <v>-316822.96010918153</v>
      </c>
      <c r="BS31" s="111">
        <f t="shared" si="218"/>
        <v>-315276.17790827423</v>
      </c>
      <c r="BT31" s="111">
        <f t="shared" si="218"/>
        <v>-313765.34895587544</v>
      </c>
      <c r="BU31" s="111">
        <f t="shared" ref="BU31:DT31" si="219">BU30+BT31</f>
        <v>-312290.13856823323</v>
      </c>
      <c r="BV31" s="111">
        <f t="shared" si="219"/>
        <v>-310850.21469731833</v>
      </c>
      <c r="BW31" s="111">
        <f t="shared" si="219"/>
        <v>-309445.2479112143</v>
      </c>
      <c r="BX31" s="111">
        <f t="shared" si="219"/>
        <v>-308074.91137465072</v>
      </c>
      <c r="BY31" s="111">
        <f t="shared" si="219"/>
        <v>-306738.88082967757</v>
      </c>
      <c r="BZ31" s="111">
        <f t="shared" si="219"/>
        <v>-305436.8345764805</v>
      </c>
      <c r="CA31" s="111">
        <f t="shared" si="219"/>
        <v>-304168.45345433574</v>
      </c>
      <c r="CB31" s="111">
        <f t="shared" si="219"/>
        <v>-302933.42082270334</v>
      </c>
      <c r="CC31" s="111">
        <f t="shared" si="219"/>
        <v>-301731.42254245811</v>
      </c>
      <c r="CD31" s="111">
        <f t="shared" si="219"/>
        <v>-300562.14695725736</v>
      </c>
      <c r="CE31" s="111">
        <f t="shared" si="219"/>
        <v>-299425.2848750439</v>
      </c>
      <c r="CF31" s="111">
        <f t="shared" si="219"/>
        <v>-298320.52954968391</v>
      </c>
      <c r="CG31" s="111">
        <f t="shared" si="219"/>
        <v>-297247.57666273834</v>
      </c>
      <c r="CH31" s="111">
        <f t="shared" si="219"/>
        <v>-296206.12430536718</v>
      </c>
      <c r="CI31" s="111">
        <f t="shared" si="219"/>
        <v>-295195.8729603652</v>
      </c>
      <c r="CJ31" s="111">
        <f t="shared" si="219"/>
        <v>-294216.5254843288</v>
      </c>
      <c r="CK31" s="111">
        <f t="shared" si="219"/>
        <v>-293267.78708995244</v>
      </c>
      <c r="CL31" s="111">
        <f>CL30+CK31</f>
        <v>-292349.36532845418</v>
      </c>
      <c r="CM31" s="111">
        <f t="shared" si="219"/>
        <v>-291460.97007212898</v>
      </c>
      <c r="CN31" s="111">
        <f t="shared" si="219"/>
        <v>-290602.3134970293</v>
      </c>
      <c r="CO31" s="111">
        <f t="shared" si="219"/>
        <v>-289773.11006577179</v>
      </c>
      <c r="CP31" s="111">
        <f t="shared" si="219"/>
        <v>-288973.07651046896</v>
      </c>
      <c r="CQ31" s="111">
        <f t="shared" si="219"/>
        <v>-288201.93181578559</v>
      </c>
      <c r="CR31" s="111">
        <f t="shared" si="219"/>
        <v>-287459.39720211824</v>
      </c>
      <c r="CS31" s="111">
        <f t="shared" si="219"/>
        <v>-286745.19610889751</v>
      </c>
      <c r="CT31" s="111">
        <f t="shared" si="219"/>
        <v>-286059.05417801184</v>
      </c>
      <c r="CU31" s="111">
        <f t="shared" si="219"/>
        <v>-285400.69923735218</v>
      </c>
      <c r="CV31" s="111">
        <f t="shared" si="219"/>
        <v>-284769.86128447653</v>
      </c>
      <c r="CW31" s="111">
        <f t="shared" si="219"/>
        <v>-284166.27247039339</v>
      </c>
      <c r="CX31" s="111">
        <f t="shared" si="219"/>
        <v>-283589.66708346386</v>
      </c>
      <c r="CY31" s="111">
        <f t="shared" si="219"/>
        <v>-283039.78153342038</v>
      </c>
      <c r="CZ31" s="111">
        <f t="shared" si="219"/>
        <v>-282516.35433550255</v>
      </c>
      <c r="DA31" s="111">
        <f t="shared" si="219"/>
        <v>-282019.12609470845</v>
      </c>
      <c r="DB31" s="111">
        <f t="shared" si="219"/>
        <v>-281547.83949016052</v>
      </c>
      <c r="DC31" s="111">
        <f t="shared" si="219"/>
        <v>-281102.23925958574</v>
      </c>
      <c r="DD31" s="111">
        <f t="shared" si="219"/>
        <v>-280682.07218390884</v>
      </c>
      <c r="DE31" s="111">
        <f t="shared" si="219"/>
        <v>-280287.08707195788</v>
      </c>
      <c r="DF31" s="111">
        <f t="shared" si="219"/>
        <v>-279917.03474528145</v>
      </c>
      <c r="DG31" s="111">
        <f t="shared" si="219"/>
        <v>-279571.66802307632</v>
      </c>
      <c r="DH31" s="111">
        <f t="shared" si="219"/>
        <v>-279250.74170722539</v>
      </c>
      <c r="DI31" s="111">
        <f t="shared" si="219"/>
        <v>-278954.01256744459</v>
      </c>
      <c r="DJ31" s="111">
        <f t="shared" si="219"/>
        <v>-189000.79700023378</v>
      </c>
      <c r="DK31" s="111">
        <f t="shared" si="219"/>
        <v>-189000.79700023378</v>
      </c>
      <c r="DL31" s="111">
        <f t="shared" si="219"/>
        <v>-189000.79700023378</v>
      </c>
      <c r="DM31" s="111">
        <f t="shared" si="219"/>
        <v>-189000.79700023378</v>
      </c>
      <c r="DN31" s="111">
        <f t="shared" si="219"/>
        <v>-189000.79700023378</v>
      </c>
      <c r="DO31" s="111">
        <f t="shared" si="219"/>
        <v>-189000.79700023378</v>
      </c>
      <c r="DP31" s="111">
        <f t="shared" si="219"/>
        <v>-189000.79700023378</v>
      </c>
      <c r="DQ31" s="111">
        <f t="shared" si="219"/>
        <v>-189000.79700023378</v>
      </c>
      <c r="DR31" s="111">
        <f t="shared" si="219"/>
        <v>-189000.79700023378</v>
      </c>
      <c r="DS31" s="111">
        <f t="shared" si="219"/>
        <v>-189000.79700023378</v>
      </c>
      <c r="DT31" s="112">
        <f t="shared" si="219"/>
        <v>-189000.79700023378</v>
      </c>
    </row>
    <row r="32" spans="1:124" s="3" customFormat="1" ht="17" thickBot="1" x14ac:dyDescent="0.25">
      <c r="E32" s="3">
        <f>IF(AND(E31&lt;0,F31&gt;0),-E31/F30+E6,0)</f>
        <v>0</v>
      </c>
      <c r="F32" s="3">
        <f t="shared" ref="F32:BQ32" si="220">IF(AND(F31&lt;0,G31&gt;0),-F31/G30+F6,0)</f>
        <v>0</v>
      </c>
      <c r="G32" s="3">
        <f t="shared" si="220"/>
        <v>0</v>
      </c>
      <c r="H32" s="3">
        <f t="shared" si="220"/>
        <v>0</v>
      </c>
      <c r="I32" s="3">
        <f t="shared" si="220"/>
        <v>0</v>
      </c>
      <c r="J32" s="3">
        <f t="shared" si="220"/>
        <v>0</v>
      </c>
      <c r="K32" s="3">
        <f t="shared" si="220"/>
        <v>0</v>
      </c>
      <c r="L32" s="3">
        <f t="shared" si="220"/>
        <v>0</v>
      </c>
      <c r="M32" s="3">
        <f t="shared" si="220"/>
        <v>0</v>
      </c>
      <c r="N32" s="3">
        <f t="shared" si="220"/>
        <v>0</v>
      </c>
      <c r="O32" s="3">
        <f t="shared" si="220"/>
        <v>0</v>
      </c>
      <c r="P32" s="3">
        <f t="shared" si="220"/>
        <v>0</v>
      </c>
      <c r="Q32" s="3">
        <f t="shared" si="220"/>
        <v>0</v>
      </c>
      <c r="R32" s="3">
        <f t="shared" si="220"/>
        <v>0</v>
      </c>
      <c r="S32" s="3">
        <f t="shared" si="220"/>
        <v>0</v>
      </c>
      <c r="T32" s="3">
        <f t="shared" si="220"/>
        <v>0</v>
      </c>
      <c r="U32" s="3">
        <f t="shared" si="220"/>
        <v>0</v>
      </c>
      <c r="V32" s="3">
        <f t="shared" si="220"/>
        <v>0</v>
      </c>
      <c r="W32" s="3">
        <f t="shared" si="220"/>
        <v>0</v>
      </c>
      <c r="X32" s="3">
        <f t="shared" si="220"/>
        <v>0</v>
      </c>
      <c r="Y32" s="3">
        <f t="shared" si="220"/>
        <v>0</v>
      </c>
      <c r="Z32" s="3">
        <f t="shared" si="220"/>
        <v>0</v>
      </c>
      <c r="AA32" s="3">
        <f t="shared" si="220"/>
        <v>0</v>
      </c>
      <c r="AB32" s="3">
        <f t="shared" si="220"/>
        <v>0</v>
      </c>
      <c r="AC32" s="3">
        <f t="shared" si="220"/>
        <v>0</v>
      </c>
      <c r="AD32" s="3">
        <f t="shared" si="220"/>
        <v>0</v>
      </c>
      <c r="AE32" s="3">
        <f t="shared" si="220"/>
        <v>0</v>
      </c>
      <c r="AF32" s="3">
        <f t="shared" si="220"/>
        <v>0</v>
      </c>
      <c r="AG32" s="3">
        <f t="shared" si="220"/>
        <v>0</v>
      </c>
      <c r="AH32" s="3">
        <f t="shared" si="220"/>
        <v>0</v>
      </c>
      <c r="AI32" s="3">
        <f t="shared" si="220"/>
        <v>0</v>
      </c>
      <c r="AJ32" s="3">
        <f t="shared" si="220"/>
        <v>0</v>
      </c>
      <c r="AK32" s="3">
        <f t="shared" si="220"/>
        <v>0</v>
      </c>
      <c r="AL32" s="3">
        <f t="shared" si="220"/>
        <v>0</v>
      </c>
      <c r="AM32" s="3">
        <f t="shared" si="220"/>
        <v>0</v>
      </c>
      <c r="AN32" s="3">
        <f t="shared" si="220"/>
        <v>0</v>
      </c>
      <c r="AO32" s="3">
        <f t="shared" si="220"/>
        <v>0</v>
      </c>
      <c r="AP32" s="3">
        <f t="shared" si="220"/>
        <v>0</v>
      </c>
      <c r="AQ32" s="3">
        <f t="shared" si="220"/>
        <v>0</v>
      </c>
      <c r="AR32" s="3">
        <f t="shared" si="220"/>
        <v>0</v>
      </c>
      <c r="AS32" s="3">
        <f t="shared" si="220"/>
        <v>0</v>
      </c>
      <c r="AT32" s="3">
        <f t="shared" si="220"/>
        <v>0</v>
      </c>
      <c r="AU32" s="3">
        <f t="shared" si="220"/>
        <v>0</v>
      </c>
      <c r="AV32" s="3">
        <f t="shared" si="220"/>
        <v>0</v>
      </c>
      <c r="AW32" s="3">
        <f t="shared" si="220"/>
        <v>0</v>
      </c>
      <c r="AX32" s="3">
        <f t="shared" si="220"/>
        <v>0</v>
      </c>
      <c r="AY32" s="3">
        <f t="shared" si="220"/>
        <v>0</v>
      </c>
      <c r="AZ32" s="3">
        <f t="shared" si="220"/>
        <v>0</v>
      </c>
      <c r="BA32" s="3">
        <f t="shared" si="220"/>
        <v>0</v>
      </c>
      <c r="BB32" s="3">
        <f t="shared" si="220"/>
        <v>0</v>
      </c>
      <c r="BC32" s="3">
        <f t="shared" si="220"/>
        <v>0</v>
      </c>
      <c r="BD32" s="3">
        <f t="shared" si="220"/>
        <v>0</v>
      </c>
      <c r="BE32" s="3">
        <f t="shared" si="220"/>
        <v>0</v>
      </c>
      <c r="BF32" s="3">
        <f t="shared" si="220"/>
        <v>0</v>
      </c>
      <c r="BG32" s="3">
        <f t="shared" si="220"/>
        <v>0</v>
      </c>
      <c r="BH32" s="3">
        <f t="shared" si="220"/>
        <v>0</v>
      </c>
      <c r="BI32" s="3">
        <f t="shared" si="220"/>
        <v>0</v>
      </c>
      <c r="BJ32" s="3">
        <f t="shared" si="220"/>
        <v>0</v>
      </c>
      <c r="BK32" s="3">
        <f t="shared" si="220"/>
        <v>0</v>
      </c>
      <c r="BL32" s="3">
        <f t="shared" si="220"/>
        <v>0</v>
      </c>
      <c r="BM32" s="3">
        <f t="shared" si="220"/>
        <v>0</v>
      </c>
      <c r="BN32" s="3">
        <f t="shared" si="220"/>
        <v>0</v>
      </c>
      <c r="BO32" s="3">
        <f t="shared" si="220"/>
        <v>0</v>
      </c>
      <c r="BP32" s="3">
        <f t="shared" si="220"/>
        <v>0</v>
      </c>
      <c r="BQ32" s="3">
        <f t="shared" si="220"/>
        <v>0</v>
      </c>
      <c r="BR32" s="3">
        <f t="shared" ref="BR32:DT32" si="221">IF(AND(BR31&lt;0,BS31&gt;0),-BR31/BS30+BR6,0)</f>
        <v>0</v>
      </c>
      <c r="BS32" s="3">
        <f t="shared" si="221"/>
        <v>0</v>
      </c>
      <c r="BT32" s="3">
        <f t="shared" si="221"/>
        <v>0</v>
      </c>
      <c r="BU32" s="3">
        <f t="shared" si="221"/>
        <v>0</v>
      </c>
      <c r="BV32" s="3">
        <f t="shared" si="221"/>
        <v>0</v>
      </c>
      <c r="BW32" s="3">
        <f t="shared" si="221"/>
        <v>0</v>
      </c>
      <c r="BX32" s="3">
        <f t="shared" si="221"/>
        <v>0</v>
      </c>
      <c r="BY32" s="3">
        <f t="shared" si="221"/>
        <v>0</v>
      </c>
      <c r="BZ32" s="3">
        <f t="shared" si="221"/>
        <v>0</v>
      </c>
      <c r="CA32" s="3">
        <f t="shared" si="221"/>
        <v>0</v>
      </c>
      <c r="CB32" s="3">
        <f t="shared" si="221"/>
        <v>0</v>
      </c>
      <c r="CC32" s="3">
        <f t="shared" si="221"/>
        <v>0</v>
      </c>
      <c r="CD32" s="3">
        <f t="shared" si="221"/>
        <v>0</v>
      </c>
      <c r="CE32" s="3">
        <f t="shared" si="221"/>
        <v>0</v>
      </c>
      <c r="CF32" s="3">
        <f t="shared" si="221"/>
        <v>0</v>
      </c>
      <c r="CG32" s="3">
        <f t="shared" si="221"/>
        <v>0</v>
      </c>
      <c r="CH32" s="3">
        <f t="shared" si="221"/>
        <v>0</v>
      </c>
      <c r="CI32" s="3">
        <f t="shared" si="221"/>
        <v>0</v>
      </c>
      <c r="CJ32" s="3">
        <f t="shared" si="221"/>
        <v>0</v>
      </c>
      <c r="CK32" s="3">
        <f t="shared" si="221"/>
        <v>0</v>
      </c>
      <c r="CL32" s="3">
        <f t="shared" si="221"/>
        <v>0</v>
      </c>
      <c r="CM32" s="3">
        <f t="shared" si="221"/>
        <v>0</v>
      </c>
      <c r="CN32" s="3">
        <f t="shared" si="221"/>
        <v>0</v>
      </c>
      <c r="CO32" s="3">
        <f t="shared" si="221"/>
        <v>0</v>
      </c>
      <c r="CP32" s="3">
        <f t="shared" si="221"/>
        <v>0</v>
      </c>
      <c r="CQ32" s="3">
        <f t="shared" si="221"/>
        <v>0</v>
      </c>
      <c r="CR32" s="3">
        <f t="shared" si="221"/>
        <v>0</v>
      </c>
      <c r="CS32" s="3">
        <f t="shared" si="221"/>
        <v>0</v>
      </c>
      <c r="CT32" s="3">
        <f t="shared" si="221"/>
        <v>0</v>
      </c>
      <c r="CU32" s="3">
        <f t="shared" si="221"/>
        <v>0</v>
      </c>
      <c r="CV32" s="3">
        <f t="shared" si="221"/>
        <v>0</v>
      </c>
      <c r="CW32" s="3">
        <f t="shared" si="221"/>
        <v>0</v>
      </c>
      <c r="CX32" s="3">
        <f t="shared" si="221"/>
        <v>0</v>
      </c>
      <c r="CY32" s="3">
        <f t="shared" si="221"/>
        <v>0</v>
      </c>
      <c r="CZ32" s="3">
        <f t="shared" si="221"/>
        <v>0</v>
      </c>
      <c r="DA32" s="3">
        <f t="shared" si="221"/>
        <v>0</v>
      </c>
      <c r="DB32" s="3">
        <f t="shared" si="221"/>
        <v>0</v>
      </c>
      <c r="DC32" s="3">
        <f t="shared" si="221"/>
        <v>0</v>
      </c>
      <c r="DD32" s="3">
        <f t="shared" si="221"/>
        <v>0</v>
      </c>
      <c r="DE32" s="3">
        <f t="shared" si="221"/>
        <v>0</v>
      </c>
      <c r="DF32" s="3">
        <f t="shared" si="221"/>
        <v>0</v>
      </c>
      <c r="DG32" s="3">
        <f t="shared" si="221"/>
        <v>0</v>
      </c>
      <c r="DH32" s="3">
        <f t="shared" si="221"/>
        <v>0</v>
      </c>
      <c r="DI32" s="3">
        <f t="shared" si="221"/>
        <v>0</v>
      </c>
      <c r="DJ32" s="3">
        <f t="shared" si="221"/>
        <v>0</v>
      </c>
      <c r="DK32" s="3">
        <f t="shared" si="221"/>
        <v>0</v>
      </c>
      <c r="DL32" s="3">
        <f t="shared" si="221"/>
        <v>0</v>
      </c>
      <c r="DM32" s="3">
        <f t="shared" si="221"/>
        <v>0</v>
      </c>
      <c r="DN32" s="3">
        <f t="shared" si="221"/>
        <v>0</v>
      </c>
      <c r="DO32" s="3">
        <f t="shared" si="221"/>
        <v>0</v>
      </c>
      <c r="DP32" s="3">
        <f t="shared" si="221"/>
        <v>0</v>
      </c>
      <c r="DQ32" s="3">
        <f t="shared" si="221"/>
        <v>0</v>
      </c>
      <c r="DR32" s="3">
        <f t="shared" si="221"/>
        <v>0</v>
      </c>
      <c r="DS32" s="3">
        <f t="shared" si="221"/>
        <v>0</v>
      </c>
      <c r="DT32" s="3">
        <f t="shared" si="221"/>
        <v>0</v>
      </c>
    </row>
    <row r="33" spans="2:124" x14ac:dyDescent="0.2">
      <c r="B33" s="59" t="s">
        <v>19</v>
      </c>
      <c r="C33" s="60"/>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row>
    <row r="34" spans="2:124" ht="17" thickBot="1" x14ac:dyDescent="0.25">
      <c r="B34" s="61" t="s">
        <v>14</v>
      </c>
      <c r="C34" s="294">
        <f>C30</f>
        <v>-189000.79700023378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row>
    <row r="35" spans="2:124" ht="17" thickBot="1" x14ac:dyDescent="0.25">
      <c r="B35" s="295" t="s">
        <v>142</v>
      </c>
      <c r="C35" s="315">
        <f>(IRR(D29:DJ29)+1)^12-1</f>
        <v>-1.2093829199086858E-3</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row>
    <row r="36" spans="2:124" ht="17" thickBot="1" x14ac:dyDescent="0.25">
      <c r="B36" s="314" t="s">
        <v>203</v>
      </c>
      <c r="C36" s="294">
        <f>SUM(E32:DT32)</f>
        <v>0</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row>
    <row r="37" spans="2:124" s="3" customFormat="1" x14ac:dyDescent="0.2"/>
    <row r="38" spans="2:124" s="3" customFormat="1" x14ac:dyDescent="0.2"/>
    <row r="39" spans="2:124" s="3" customFormat="1" x14ac:dyDescent="0.2"/>
    <row r="40" spans="2:124" s="3" customFormat="1" x14ac:dyDescent="0.2"/>
    <row r="41" spans="2:124" s="3" customFormat="1" x14ac:dyDescent="0.2"/>
    <row r="42" spans="2:124" s="3" customFormat="1" x14ac:dyDescent="0.2"/>
    <row r="43" spans="2:124" s="3" customFormat="1" x14ac:dyDescent="0.2"/>
    <row r="44" spans="2:124" s="3" customFormat="1" x14ac:dyDescent="0.2"/>
    <row r="45" spans="2:124" s="3" customFormat="1" x14ac:dyDescent="0.2"/>
    <row r="46" spans="2:124" s="3" customFormat="1" x14ac:dyDescent="0.2"/>
    <row r="47" spans="2:124" s="3" customFormat="1" x14ac:dyDescent="0.2"/>
    <row r="48" spans="2:124" s="3" customFormat="1" x14ac:dyDescent="0.2"/>
    <row r="49" s="3" customFormat="1" x14ac:dyDescent="0.2"/>
    <row r="50" s="3" customFormat="1" x14ac:dyDescent="0.2"/>
    <row r="51" s="3" customFormat="1" x14ac:dyDescent="0.2"/>
    <row r="52" s="3" customFormat="1" x14ac:dyDescent="0.2"/>
    <row r="53" s="3" customFormat="1" x14ac:dyDescent="0.2"/>
    <row r="54" s="3" customFormat="1" x14ac:dyDescent="0.2"/>
    <row r="55" s="3" customFormat="1" x14ac:dyDescent="0.2"/>
    <row r="56" s="3" customFormat="1" x14ac:dyDescent="0.2"/>
    <row r="57" s="3" customFormat="1" x14ac:dyDescent="0.2"/>
    <row r="58" s="3" customFormat="1" x14ac:dyDescent="0.2"/>
    <row r="59" s="3" customFormat="1" x14ac:dyDescent="0.2"/>
    <row r="60" s="3" customFormat="1" x14ac:dyDescent="0.2"/>
    <row r="61" s="3" customFormat="1" x14ac:dyDescent="0.2"/>
    <row r="62" s="3" customFormat="1" x14ac:dyDescent="0.2"/>
    <row r="63" s="3" customFormat="1" x14ac:dyDescent="0.2"/>
    <row r="64"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sheetData>
  <sheetProtection algorithmName="SHA-512" hashValue="KEwkDINatXyiEtPMjhPiJun0TUoAVihapWZ5Y96MTTNeKrekET7bvEAV2gGlq7+179u+ORTIoTMesLIX/btDWg==" saltValue="n0TAusnIn/Z7KCMd94Nkaw==" spinCount="100000" sheet="1" objects="1" scenarios="1"/>
  <mergeCells count="1">
    <mergeCell ref="C5:C6"/>
  </mergeCells>
  <conditionalFormatting sqref="C20:C26">
    <cfRule type="cellIs" dxfId="87" priority="115" operator="lessThan">
      <formula>0</formula>
    </cfRule>
    <cfRule type="cellIs" dxfId="86" priority="116" operator="greaterThan">
      <formula>0</formula>
    </cfRule>
  </conditionalFormatting>
  <conditionalFormatting sqref="C20:C26">
    <cfRule type="cellIs" dxfId="85" priority="114" operator="equal">
      <formula>0</formula>
    </cfRule>
  </conditionalFormatting>
  <conditionalFormatting sqref="D26:DT28 D24:D25 D20:DT23">
    <cfRule type="cellIs" dxfId="84" priority="111" operator="equal">
      <formula>0</formula>
    </cfRule>
    <cfRule type="cellIs" dxfId="83" priority="112" operator="lessThan">
      <formula>0</formula>
    </cfRule>
    <cfRule type="cellIs" dxfId="82" priority="113" operator="greaterThan">
      <formula>0</formula>
    </cfRule>
  </conditionalFormatting>
  <conditionalFormatting sqref="C29:C31">
    <cfRule type="cellIs" dxfId="81" priority="109" operator="lessThan">
      <formula>0</formula>
    </cfRule>
    <cfRule type="cellIs" dxfId="80" priority="110" operator="greaterThan">
      <formula>0</formula>
    </cfRule>
  </conditionalFormatting>
  <conditionalFormatting sqref="C29:C31">
    <cfRule type="cellIs" dxfId="79" priority="108" operator="equal">
      <formula>0</formula>
    </cfRule>
  </conditionalFormatting>
  <conditionalFormatting sqref="D29:DT31">
    <cfRule type="cellIs" dxfId="78" priority="105" operator="equal">
      <formula>0</formula>
    </cfRule>
    <cfRule type="cellIs" dxfId="77" priority="106" operator="lessThan">
      <formula>0</formula>
    </cfRule>
    <cfRule type="cellIs" dxfId="76" priority="107" operator="greaterThan">
      <formula>0</formula>
    </cfRule>
  </conditionalFormatting>
  <conditionalFormatting sqref="D26:DT31 D24:D25 D20:DT23">
    <cfRule type="cellIs" dxfId="75" priority="102" operator="lessThan">
      <formula>0</formula>
    </cfRule>
    <cfRule type="cellIs" dxfId="74" priority="103" operator="lessThan">
      <formula>0</formula>
    </cfRule>
    <cfRule type="cellIs" dxfId="73" priority="104" operator="greaterThan">
      <formula>0</formula>
    </cfRule>
  </conditionalFormatting>
  <conditionalFormatting sqref="C28">
    <cfRule type="cellIs" dxfId="72" priority="100" operator="lessThan">
      <formula>0</formula>
    </cfRule>
    <cfRule type="cellIs" dxfId="71" priority="101" operator="greaterThan">
      <formula>0</formula>
    </cfRule>
  </conditionalFormatting>
  <conditionalFormatting sqref="C28">
    <cfRule type="cellIs" dxfId="70" priority="99" operator="equal">
      <formula>0</formula>
    </cfRule>
  </conditionalFormatting>
  <conditionalFormatting sqref="C27">
    <cfRule type="cellIs" dxfId="69" priority="97" operator="lessThan">
      <formula>0</formula>
    </cfRule>
    <cfRule type="cellIs" dxfId="68" priority="98" operator="greaterThan">
      <formula>0</formula>
    </cfRule>
  </conditionalFormatting>
  <conditionalFormatting sqref="C27">
    <cfRule type="cellIs" dxfId="67" priority="96" operator="equal">
      <formula>0</formula>
    </cfRule>
  </conditionalFormatting>
  <conditionalFormatting sqref="E21:DT23">
    <cfRule type="cellIs" dxfId="66" priority="95" operator="lessThan">
      <formula>0</formula>
    </cfRule>
  </conditionalFormatting>
  <conditionalFormatting sqref="E21:DT23">
    <cfRule type="cellIs" dxfId="65" priority="94" operator="lessThan">
      <formula>0</formula>
    </cfRule>
  </conditionalFormatting>
  <conditionalFormatting sqref="E27:DT27">
    <cfRule type="cellIs" dxfId="64" priority="93" operator="lessThan">
      <formula>0</formula>
    </cfRule>
  </conditionalFormatting>
  <conditionalFormatting sqref="E27:DT27">
    <cfRule type="cellIs" dxfId="63" priority="92" operator="lessThan">
      <formula>0</formula>
    </cfRule>
  </conditionalFormatting>
  <conditionalFormatting sqref="E24:DT24">
    <cfRule type="cellIs" dxfId="62" priority="89" operator="equal">
      <formula>0</formula>
    </cfRule>
    <cfRule type="cellIs" dxfId="61" priority="90" operator="lessThan">
      <formula>0</formula>
    </cfRule>
    <cfRule type="cellIs" dxfId="60" priority="91" operator="greaterThan">
      <formula>0</formula>
    </cfRule>
  </conditionalFormatting>
  <conditionalFormatting sqref="E24:DT24">
    <cfRule type="cellIs" dxfId="59" priority="86" operator="lessThan">
      <formula>0</formula>
    </cfRule>
    <cfRule type="cellIs" dxfId="58" priority="87" operator="lessThan">
      <formula>0</formula>
    </cfRule>
    <cfRule type="cellIs" dxfId="57" priority="88" operator="greaterThan">
      <formula>0</formula>
    </cfRule>
  </conditionalFormatting>
  <conditionalFormatting sqref="C34">
    <cfRule type="cellIs" dxfId="56" priority="83" operator="equal">
      <formula>0</formula>
    </cfRule>
  </conditionalFormatting>
  <conditionalFormatting sqref="C34">
    <cfRule type="cellIs" dxfId="55" priority="84" operator="lessThan">
      <formula>0</formula>
    </cfRule>
    <cfRule type="cellIs" dxfId="54" priority="85" operator="greaterThan">
      <formula>0</formula>
    </cfRule>
  </conditionalFormatting>
  <conditionalFormatting sqref="E25:DT25">
    <cfRule type="cellIs" dxfId="53" priority="80" operator="equal">
      <formula>0</formula>
    </cfRule>
    <cfRule type="cellIs" dxfId="52" priority="81" operator="lessThan">
      <formula>0</formula>
    </cfRule>
    <cfRule type="cellIs" dxfId="51" priority="82" operator="greaterThan">
      <formula>0</formula>
    </cfRule>
  </conditionalFormatting>
  <conditionalFormatting sqref="E25:DT25">
    <cfRule type="cellIs" dxfId="50" priority="77" operator="lessThan">
      <formula>0</formula>
    </cfRule>
    <cfRule type="cellIs" dxfId="49" priority="78" operator="lessThan">
      <formula>0</formula>
    </cfRule>
    <cfRule type="cellIs" dxfId="48" priority="79" operator="greaterThan">
      <formula>0</formula>
    </cfRule>
  </conditionalFormatting>
  <conditionalFormatting sqref="C7:C19">
    <cfRule type="cellIs" dxfId="47" priority="54" operator="lessThan">
      <formula>0</formula>
    </cfRule>
    <cfRule type="cellIs" dxfId="46" priority="55" operator="greaterThan">
      <formula>0</formula>
    </cfRule>
  </conditionalFormatting>
  <conditionalFormatting sqref="C7:C19">
    <cfRule type="cellIs" dxfId="45" priority="53" operator="equal">
      <formula>0</formula>
    </cfRule>
  </conditionalFormatting>
  <conditionalFormatting sqref="R10:DT10 R14:DT14 R18:DT18">
    <cfRule type="cellIs" dxfId="44" priority="4" operator="lessThan">
      <formula>0</formula>
    </cfRule>
    <cfRule type="cellIs" dxfId="43" priority="5" operator="lessThan">
      <formula>0</formula>
    </cfRule>
    <cfRule type="cellIs" dxfId="42" priority="6" operator="greaterThan">
      <formula>0</formula>
    </cfRule>
  </conditionalFormatting>
  <conditionalFormatting sqref="D8:E9 D11:E13 D15:E17 D19:E19 D7">
    <cfRule type="cellIs" dxfId="41" priority="43" operator="equal">
      <formula>0</formula>
    </cfRule>
    <cfRule type="cellIs" dxfId="40" priority="44" operator="lessThan">
      <formula>0</formula>
    </cfRule>
    <cfRule type="cellIs" dxfId="39" priority="45" operator="greaterThan">
      <formula>0</formula>
    </cfRule>
  </conditionalFormatting>
  <conditionalFormatting sqref="D8:E9 D11:E13 D15:E17 D19:E19 D7">
    <cfRule type="cellIs" dxfId="38" priority="40" operator="lessThan">
      <formula>0</formula>
    </cfRule>
    <cfRule type="cellIs" dxfId="37" priority="41" operator="lessThan">
      <formula>0</formula>
    </cfRule>
    <cfRule type="cellIs" dxfId="36" priority="42" operator="greaterThan">
      <formula>0</formula>
    </cfRule>
  </conditionalFormatting>
  <conditionalFormatting sqref="D8:E9 D11:E13 D15:E17 D19:E19 D7">
    <cfRule type="cellIs" dxfId="35" priority="39" operator="lessThan">
      <formula>0</formula>
    </cfRule>
  </conditionalFormatting>
  <conditionalFormatting sqref="D8:E9 D11:E13 D15:E17 D19:E19 D7">
    <cfRule type="cellIs" dxfId="34" priority="38" operator="lessThan">
      <formula>0</formula>
    </cfRule>
  </conditionalFormatting>
  <conditionalFormatting sqref="D10:E10 D14:E14 D18:E18">
    <cfRule type="cellIs" dxfId="33" priority="35" operator="equal">
      <formula>0</formula>
    </cfRule>
    <cfRule type="cellIs" dxfId="32" priority="36" operator="lessThan">
      <formula>0</formula>
    </cfRule>
    <cfRule type="cellIs" dxfId="31" priority="37" operator="greaterThan">
      <formula>0</formula>
    </cfRule>
  </conditionalFormatting>
  <conditionalFormatting sqref="D10:E10 D14:E14 D18:E18">
    <cfRule type="cellIs" dxfId="30" priority="32" operator="lessThan">
      <formula>0</formula>
    </cfRule>
    <cfRule type="cellIs" dxfId="29" priority="33" operator="lessThan">
      <formula>0</formula>
    </cfRule>
    <cfRule type="cellIs" dxfId="28" priority="34" operator="greaterThan">
      <formula>0</formula>
    </cfRule>
  </conditionalFormatting>
  <conditionalFormatting sqref="F8:Q9 F11:Q13 F15:Q17 F19:Q19">
    <cfRule type="cellIs" dxfId="27" priority="29" operator="equal">
      <formula>0</formula>
    </cfRule>
    <cfRule type="cellIs" dxfId="26" priority="30" operator="lessThan">
      <formula>0</formula>
    </cfRule>
    <cfRule type="cellIs" dxfId="25" priority="31" operator="greaterThan">
      <formula>0</formula>
    </cfRule>
  </conditionalFormatting>
  <conditionalFormatting sqref="F8:Q9 F11:Q13 F15:Q17 F19:Q19">
    <cfRule type="cellIs" dxfId="24" priority="26" operator="lessThan">
      <formula>0</formula>
    </cfRule>
    <cfRule type="cellIs" dxfId="23" priority="27" operator="lessThan">
      <formula>0</formula>
    </cfRule>
    <cfRule type="cellIs" dxfId="22" priority="28" operator="greaterThan">
      <formula>0</formula>
    </cfRule>
  </conditionalFormatting>
  <conditionalFormatting sqref="F8:Q9 F11:Q13 F15:Q17 F19:Q19">
    <cfRule type="cellIs" dxfId="21" priority="25" operator="lessThan">
      <formula>0</formula>
    </cfRule>
  </conditionalFormatting>
  <conditionalFormatting sqref="F8:Q9 F11:Q13 F15:Q17 F19:Q19">
    <cfRule type="cellIs" dxfId="20" priority="24" operator="lessThan">
      <formula>0</formula>
    </cfRule>
  </conditionalFormatting>
  <conditionalFormatting sqref="F10:Q10 F14:Q14 F18:Q18">
    <cfRule type="cellIs" dxfId="19" priority="21" operator="equal">
      <formula>0</formula>
    </cfRule>
    <cfRule type="cellIs" dxfId="18" priority="22" operator="lessThan">
      <formula>0</formula>
    </cfRule>
    <cfRule type="cellIs" dxfId="17" priority="23" operator="greaterThan">
      <formula>0</formula>
    </cfRule>
  </conditionalFormatting>
  <conditionalFormatting sqref="F10:Q10 F14:Q14 F18:Q18">
    <cfRule type="cellIs" dxfId="16" priority="18" operator="lessThan">
      <formula>0</formula>
    </cfRule>
    <cfRule type="cellIs" dxfId="15" priority="19" operator="lessThan">
      <formula>0</formula>
    </cfRule>
    <cfRule type="cellIs" dxfId="14" priority="20" operator="greaterThan">
      <formula>0</formula>
    </cfRule>
  </conditionalFormatting>
  <conditionalFormatting sqref="R8:DT9 R11:DT13 R15:DT17 R19:DT19">
    <cfRule type="cellIs" dxfId="13" priority="15" operator="equal">
      <formula>0</formula>
    </cfRule>
    <cfRule type="cellIs" dxfId="12" priority="16" operator="lessThan">
      <formula>0</formula>
    </cfRule>
    <cfRule type="cellIs" dxfId="11" priority="17" operator="greaterThan">
      <formula>0</formula>
    </cfRule>
  </conditionalFormatting>
  <conditionalFormatting sqref="R8:DT9 R11:DT13 R15:DT17 R19:DT19">
    <cfRule type="cellIs" dxfId="10" priority="12" operator="lessThan">
      <formula>0</formula>
    </cfRule>
    <cfRule type="cellIs" dxfId="9" priority="13" operator="lessThan">
      <formula>0</formula>
    </cfRule>
    <cfRule type="cellIs" dxfId="8" priority="14" operator="greaterThan">
      <formula>0</formula>
    </cfRule>
  </conditionalFormatting>
  <conditionalFormatting sqref="R8:DT9 R11:DT13 R15:DT17 R19:DT19">
    <cfRule type="cellIs" dxfId="7" priority="11" operator="lessThan">
      <formula>0</formula>
    </cfRule>
  </conditionalFormatting>
  <conditionalFormatting sqref="R8:DT9 R11:DT13 R15:DT17 R19:DT19">
    <cfRule type="cellIs" dxfId="6" priority="10" operator="lessThan">
      <formula>0</formula>
    </cfRule>
  </conditionalFormatting>
  <conditionalFormatting sqref="R10:DT10 R14:DT14 R18:DT18">
    <cfRule type="cellIs" dxfId="5" priority="7" operator="equal">
      <formula>0</formula>
    </cfRule>
    <cfRule type="cellIs" dxfId="4" priority="8" operator="lessThan">
      <formula>0</formula>
    </cfRule>
    <cfRule type="cellIs" dxfId="3" priority="9" operator="greaterThan">
      <formula>0</formula>
    </cfRule>
  </conditionalFormatting>
  <conditionalFormatting sqref="C36">
    <cfRule type="cellIs" dxfId="2" priority="1" operator="equal">
      <formula>0</formula>
    </cfRule>
  </conditionalFormatting>
  <conditionalFormatting sqref="C36">
    <cfRule type="cellIs" dxfId="1" priority="2" operator="lessThan">
      <formula>0</formula>
    </cfRule>
    <cfRule type="cellIs" dxfId="0" priority="3"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Results</vt:lpstr>
      <vt:lpstr>Inputs and Model Assumptions</vt:lpstr>
      <vt:lpstr>Provider</vt:lpstr>
      <vt:lpstr>Customer</vt:lpstr>
      <vt:lpstr>Capitalisation</vt:lpstr>
      <vt:lpstr>Pricing</vt:lpstr>
      <vt:lpstr>Sensitivity Analysis</vt:lpstr>
      <vt:lpstr>Projections</vt:lpstr>
    </vt:vector>
  </TitlesOfParts>
  <Company>Basel Agency for Sustainable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Magallon</dc:creator>
  <cp:lastModifiedBy>Microsoft Office User</cp:lastModifiedBy>
  <dcterms:created xsi:type="dcterms:W3CDTF">2013-10-03T12:17:48Z</dcterms:created>
  <dcterms:modified xsi:type="dcterms:W3CDTF">2021-12-23T16:39:15Z</dcterms:modified>
</cp:coreProperties>
</file>